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165" documentId="8_{7E065627-3812-4D59-8047-DB334BFBCE01}" xr6:coauthVersionLast="40" xr6:coauthVersionMax="40" xr10:uidLastSave="{14D0BADD-62F7-4E85-89CB-5B5F0D862EC2}"/>
  <bookViews>
    <workbookView xWindow="-108" yWindow="-108" windowWidth="23256" windowHeight="12576" tabRatio="845" xr2:uid="{00000000-000D-0000-FFFF-FFFF00000000}"/>
  </bookViews>
  <sheets>
    <sheet name="Eingabe Stundensatz" sheetId="56" r:id="rId1"/>
    <sheet name="Projektannahmen" sheetId="55" r:id="rId2"/>
    <sheet name="Leistungsumfang" sheetId="24" r:id="rId3"/>
    <sheet name="Terminplan" sheetId="33" r:id="rId4"/>
    <sheet name="Projektklassenfaktor" sheetId="18" r:id="rId5"/>
    <sheet name="Personaleinsatzplan" sheetId="35" r:id="rId6"/>
    <sheet name="Plausibilitätsprüfung" sheetId="39" r:id="rId7"/>
    <sheet name="Honorarermittlung" sheetId="49" r:id="rId8"/>
    <sheet name="LV" sheetId="63" r:id="rId9"/>
  </sheets>
  <definedNames>
    <definedName name="_ftn1" localSheetId="3">Terminplan!$A$17</definedName>
    <definedName name="_ftnref1" localSheetId="3">Terminplan!#REF!</definedName>
    <definedName name="_xlnm.Print_Area" localSheetId="2">Leistungsumfang!$A$1:$I$37</definedName>
    <definedName name="_xlnm.Print_Area" localSheetId="5">Personaleinsatzplan!$A$1:$Z$100</definedName>
    <definedName name="_xlnm.Print_Area" localSheetId="6">Plausibilitätsprüfung!$A$1:$K$62</definedName>
    <definedName name="_xlnm.Print_Area" localSheetId="4">Projektklassenfaktor!$A:$H</definedName>
    <definedName name="_xlnm.Print_Area" localSheetId="3">Terminplan!$A$1:$V$16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63" l="1"/>
  <c r="D3" i="63"/>
  <c r="AA7" i="35" l="1"/>
  <c r="AZ10" i="35"/>
  <c r="AT5" i="35"/>
  <c r="AZ9" i="35" s="1"/>
  <c r="AN5" i="35"/>
  <c r="AH5" i="35"/>
  <c r="AZ11" i="35" s="1"/>
  <c r="BC13" i="35"/>
  <c r="AL11" i="35"/>
  <c r="AL13" i="35" s="1"/>
  <c r="AX10" i="35"/>
  <c r="AX11" i="35" s="1"/>
  <c r="AX13" i="35" s="1"/>
  <c r="AX14" i="35" s="1"/>
  <c r="AR10" i="35"/>
  <c r="AR11" i="35" s="1"/>
  <c r="AL10" i="35"/>
  <c r="AX17" i="35" l="1"/>
  <c r="AX16" i="35"/>
  <c r="AL14" i="35"/>
  <c r="AR13" i="35"/>
  <c r="AR14" i="35" s="1"/>
  <c r="D4" i="24"/>
  <c r="D3" i="24"/>
  <c r="D3" i="39" s="1"/>
  <c r="E4" i="35"/>
  <c r="E3" i="35"/>
  <c r="E15" i="35"/>
  <c r="E12" i="35"/>
  <c r="E9" i="35"/>
  <c r="J10" i="35" s="1"/>
  <c r="AX19" i="35" l="1"/>
  <c r="AR17" i="35"/>
  <c r="AR16" i="35"/>
  <c r="AR19" i="35" s="1"/>
  <c r="AL17" i="35"/>
  <c r="AL16" i="35"/>
  <c r="AL19" i="35" s="1"/>
  <c r="F20" i="39"/>
  <c r="G20" i="39" s="1"/>
  <c r="D23" i="39"/>
  <c r="E21" i="39" s="1"/>
  <c r="N10" i="49"/>
  <c r="N13" i="49"/>
  <c r="F21" i="39"/>
  <c r="G21" i="39" s="1"/>
  <c r="F22" i="39"/>
  <c r="G22" i="39" s="1"/>
  <c r="F30" i="39"/>
  <c r="G30" i="39" s="1"/>
  <c r="F31" i="39"/>
  <c r="F29" i="39"/>
  <c r="G29" i="39" s="1"/>
  <c r="F39" i="39"/>
  <c r="G39" i="39" s="1"/>
  <c r="F40" i="39"/>
  <c r="G40" i="39" s="1"/>
  <c r="F48" i="39"/>
  <c r="G48" i="39" s="1"/>
  <c r="F49" i="39"/>
  <c r="G49" i="39" s="1"/>
  <c r="F57" i="39"/>
  <c r="G57" i="39" s="1"/>
  <c r="F58" i="39"/>
  <c r="G58" i="39" s="1"/>
  <c r="F56" i="39"/>
  <c r="G56" i="39" s="1"/>
  <c r="F18" i="39"/>
  <c r="F27" i="39"/>
  <c r="F54" i="39"/>
  <c r="D32" i="39"/>
  <c r="E30" i="39" s="1"/>
  <c r="G31" i="39"/>
  <c r="F16" i="35"/>
  <c r="G16" i="35"/>
  <c r="H16" i="35"/>
  <c r="I16" i="35"/>
  <c r="J16" i="35"/>
  <c r="K16" i="35"/>
  <c r="L16" i="35"/>
  <c r="F13" i="35"/>
  <c r="G13" i="35"/>
  <c r="H13" i="35"/>
  <c r="I13" i="35"/>
  <c r="J13" i="35"/>
  <c r="K13" i="35"/>
  <c r="L13" i="35"/>
  <c r="F10" i="35"/>
  <c r="G10" i="35"/>
  <c r="H10" i="35"/>
  <c r="I10" i="35"/>
  <c r="K10" i="35"/>
  <c r="L10" i="35"/>
  <c r="D27" i="18"/>
  <c r="F39" i="24"/>
  <c r="D11" i="39" s="1"/>
  <c r="D4" i="18"/>
  <c r="D19" i="18"/>
  <c r="B8" i="55"/>
  <c r="D4" i="39"/>
  <c r="D3" i="49"/>
  <c r="N19" i="49"/>
  <c r="N22" i="49"/>
  <c r="N16" i="49"/>
  <c r="D59" i="39"/>
  <c r="E56" i="39" s="1"/>
  <c r="F45" i="39"/>
  <c r="F36" i="39"/>
  <c r="X10" i="35"/>
  <c r="D50" i="39"/>
  <c r="E49" i="39" s="1"/>
  <c r="E47" i="39"/>
  <c r="F38" i="39"/>
  <c r="G38" i="39" s="1"/>
  <c r="F47" i="39"/>
  <c r="G47" i="39" s="1"/>
  <c r="D41" i="39"/>
  <c r="E40" i="39" s="1"/>
  <c r="X13" i="35"/>
  <c r="V16" i="35"/>
  <c r="C12" i="18"/>
  <c r="D12" i="18"/>
  <c r="E12" i="18"/>
  <c r="C19" i="18"/>
  <c r="E19" i="18"/>
  <c r="C27" i="18"/>
  <c r="E27" i="18"/>
  <c r="C34" i="18"/>
  <c r="D34" i="18"/>
  <c r="E34" i="18"/>
  <c r="D27" i="24"/>
  <c r="D33" i="24"/>
  <c r="M10" i="35"/>
  <c r="V10" i="35"/>
  <c r="S16" i="35"/>
  <c r="W16" i="35"/>
  <c r="D7" i="39"/>
  <c r="R13" i="35"/>
  <c r="N10" i="35"/>
  <c r="Q13" i="35"/>
  <c r="Q16" i="35"/>
  <c r="S13" i="35"/>
  <c r="W13" i="35"/>
  <c r="M13" i="35"/>
  <c r="U13" i="35"/>
  <c r="V13" i="35"/>
  <c r="P13" i="35"/>
  <c r="O13" i="35"/>
  <c r="T13" i="35"/>
  <c r="S10" i="35"/>
  <c r="N13" i="35"/>
  <c r="M16" i="35"/>
  <c r="N16" i="35"/>
  <c r="U10" i="35"/>
  <c r="R16" i="35"/>
  <c r="R10" i="35"/>
  <c r="T16" i="35"/>
  <c r="Q10" i="35"/>
  <c r="O10" i="35"/>
  <c r="O16" i="35"/>
  <c r="W10" i="35"/>
  <c r="P16" i="35"/>
  <c r="U16" i="35"/>
  <c r="X16" i="35"/>
  <c r="T10" i="35"/>
  <c r="P10" i="35"/>
  <c r="D4" i="49"/>
  <c r="BD10" i="35" l="1"/>
  <c r="D12" i="35"/>
  <c r="B5" i="56"/>
  <c r="Q17" i="35"/>
  <c r="O14" i="35"/>
  <c r="G14" i="35"/>
  <c r="W11" i="35"/>
  <c r="U11" i="35"/>
  <c r="F14" i="35"/>
  <c r="G17" i="35"/>
  <c r="BD11" i="35"/>
  <c r="D9" i="35"/>
  <c r="B6" i="56"/>
  <c r="E20" i="39"/>
  <c r="E23" i="39" s="1"/>
  <c r="N17" i="35"/>
  <c r="V14" i="35"/>
  <c r="N11" i="35"/>
  <c r="F17" i="35"/>
  <c r="S17" i="35"/>
  <c r="H14" i="35"/>
  <c r="P17" i="35"/>
  <c r="K11" i="35"/>
  <c r="K14" i="35"/>
  <c r="K17" i="35"/>
  <c r="X14" i="35"/>
  <c r="U14" i="35"/>
  <c r="P11" i="35"/>
  <c r="J14" i="35"/>
  <c r="J17" i="35"/>
  <c r="U17" i="35"/>
  <c r="H11" i="35"/>
  <c r="V11" i="35"/>
  <c r="E22" i="39"/>
  <c r="M17" i="35"/>
  <c r="R14" i="35"/>
  <c r="L14" i="35"/>
  <c r="N14" i="35"/>
  <c r="T17" i="35"/>
  <c r="S11" i="35"/>
  <c r="W14" i="35"/>
  <c r="X17" i="35"/>
  <c r="R11" i="35"/>
  <c r="S14" i="35"/>
  <c r="V17" i="35"/>
  <c r="I11" i="35"/>
  <c r="I14" i="35"/>
  <c r="I17" i="35"/>
  <c r="D15" i="35"/>
  <c r="BD9" i="35"/>
  <c r="B4" i="56"/>
  <c r="F11" i="35"/>
  <c r="G21" i="35"/>
  <c r="J10" i="49" s="1"/>
  <c r="E31" i="39"/>
  <c r="E48" i="39"/>
  <c r="E50" i="39" s="1"/>
  <c r="E29" i="39"/>
  <c r="E32" i="39" s="1"/>
  <c r="E38" i="39"/>
  <c r="J21" i="35"/>
  <c r="J13" i="49" s="1"/>
  <c r="D39" i="18"/>
  <c r="D41" i="18" s="1"/>
  <c r="D8" i="39" s="1"/>
  <c r="E39" i="39"/>
  <c r="E41" i="39" s="1"/>
  <c r="E58" i="39"/>
  <c r="W21" i="35"/>
  <c r="J54" i="39" s="1"/>
  <c r="K58" i="39" s="1"/>
  <c r="M21" i="35"/>
  <c r="S21" i="35"/>
  <c r="E57" i="39"/>
  <c r="J11" i="35" l="1"/>
  <c r="G11" i="35"/>
  <c r="K61" i="39"/>
  <c r="BD13" i="35"/>
  <c r="B3" i="56" s="1"/>
  <c r="T11" i="35"/>
  <c r="Q11" i="35"/>
  <c r="AD8" i="35" s="1"/>
  <c r="M11" i="35"/>
  <c r="T14" i="35"/>
  <c r="Q14" i="35"/>
  <c r="E59" i="39"/>
  <c r="W17" i="35"/>
  <c r="L17" i="35"/>
  <c r="H17" i="35"/>
  <c r="R17" i="35"/>
  <c r="X11" i="35"/>
  <c r="O11" i="35"/>
  <c r="M14" i="35"/>
  <c r="L11" i="35"/>
  <c r="O17" i="35"/>
  <c r="P14" i="35"/>
  <c r="J27" i="39"/>
  <c r="I31" i="39" s="1"/>
  <c r="I56" i="39"/>
  <c r="I58" i="39"/>
  <c r="J18" i="39"/>
  <c r="I22" i="39" s="1"/>
  <c r="J22" i="49"/>
  <c r="J36" i="39"/>
  <c r="J16" i="49"/>
  <c r="J19" i="49"/>
  <c r="J45" i="39"/>
  <c r="K25" i="39" l="1"/>
  <c r="G20" i="35"/>
  <c r="AA8" i="35"/>
  <c r="K52" i="39"/>
  <c r="S20" i="35"/>
  <c r="K34" i="39"/>
  <c r="J20" i="35"/>
  <c r="AB8" i="35"/>
  <c r="AE8" i="35"/>
  <c r="M20" i="35"/>
  <c r="AC8" i="35"/>
  <c r="K43" i="39"/>
  <c r="W20" i="35"/>
  <c r="I29" i="39"/>
  <c r="K31" i="39"/>
  <c r="K22" i="39"/>
  <c r="I20" i="39"/>
  <c r="K49" i="39"/>
  <c r="I49" i="39"/>
  <c r="I47" i="39"/>
  <c r="K40" i="39"/>
  <c r="I38" i="39"/>
  <c r="I40" i="39"/>
  <c r="H13" i="49" l="1"/>
  <c r="L13" i="49" s="1"/>
  <c r="P12" i="49" s="1"/>
  <c r="D34" i="39"/>
  <c r="H19" i="49"/>
  <c r="L19" i="49" s="1"/>
  <c r="P18" i="49" s="1"/>
  <c r="D52" i="39"/>
  <c r="D43" i="39"/>
  <c r="H16" i="49"/>
  <c r="L16" i="49" s="1"/>
  <c r="P15" i="49" s="1"/>
  <c r="D25" i="39"/>
  <c r="D63" i="39" s="1"/>
  <c r="K65" i="39" s="1"/>
  <c r="K67" i="39" s="1"/>
  <c r="H10" i="49"/>
  <c r="L10" i="49" s="1"/>
  <c r="P9" i="49" s="1"/>
  <c r="H22" i="49"/>
  <c r="L22" i="49" s="1"/>
  <c r="P21" i="49" s="1"/>
  <c r="D61" i="39"/>
  <c r="K63" i="39"/>
  <c r="K66" i="39" s="1"/>
  <c r="P24" i="49" l="1"/>
  <c r="P28" i="49" s="1"/>
  <c r="P30" i="49" s="1"/>
  <c r="P32" i="49" s="1"/>
</calcChain>
</file>

<file path=xl/sharedStrings.xml><?xml version="1.0" encoding="utf-8"?>
<sst xmlns="http://schemas.openxmlformats.org/spreadsheetml/2006/main" count="535" uniqueCount="252">
  <si>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</si>
  <si>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</si>
  <si>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</si>
  <si>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</si>
  <si>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</si>
  <si>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</si>
  <si>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</si>
  <si>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</si>
  <si>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</si>
  <si>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</si>
  <si>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</si>
  <si>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</si>
  <si>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</si>
  <si>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</si>
  <si>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</si>
  <si>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</si>
  <si>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</si>
  <si>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</si>
  <si>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</si>
  <si>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</si>
  <si>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</si>
  <si>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</si>
  <si>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</si>
  <si>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</si>
  <si>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</si>
  <si>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</si>
  <si>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</si>
  <si>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</si>
  <si>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</si>
  <si>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</si>
  <si>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</si>
  <si>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</si>
  <si>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</si>
  <si>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</si>
  <si>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</si>
  <si>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</si>
  <si>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</si>
  <si>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</si>
  <si>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</si>
  <si>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</si>
  <si>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</si>
  <si>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</si>
  <si>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</si>
  <si>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</si>
  <si>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</si>
  <si>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</si>
  <si>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</si>
  <si>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</si>
  <si>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</si>
  <si>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</si>
  <si>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Kostendruck</t>
  </si>
  <si>
    <t>zB. Kostenrahmen (extrem eng, eng, standard), Folgen der Kostenüberschreitung, Optimierungsmöglichkeiten, Reserven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</si>
  <si>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</si>
  <si>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</si>
  <si>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</si>
  <si>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</si>
  <si>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</si>
  <si>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</si>
  <si>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</si>
  <si>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Summe zivilrechtl. Preis</t>
  </si>
  <si>
    <t>€/h  (inkl. aller Zuschläge)</t>
  </si>
  <si>
    <t>siehe eigenes Ermittlungsblatt</t>
  </si>
  <si>
    <t>Erläuterung</t>
  </si>
  <si>
    <t>Summe Angebotspreis</t>
  </si>
  <si>
    <t>Erläuterungen</t>
  </si>
  <si>
    <t>Punkte</t>
  </si>
  <si>
    <t>Phase 3: Ausführungsvorbereitung</t>
  </si>
  <si>
    <t>Phase 5: Projektabschluss</t>
  </si>
  <si>
    <t>Phase 4: Ausführung</t>
  </si>
  <si>
    <t>Komplexität der Überwachungspflicht</t>
  </si>
  <si>
    <t>Koordinationsbedarf (anderer an der Ausführung fachlich Beteiligter)</t>
  </si>
  <si>
    <t>Anforderungen an die Terminvorgaben (Projekt)</t>
  </si>
  <si>
    <t>Zeitausmaß für Realisierung</t>
  </si>
  <si>
    <t>Anforderungen an die Kostenvorgaben (Projekt)</t>
  </si>
  <si>
    <t>Komplexität der Kostenverfolgung</t>
  </si>
  <si>
    <t>Projektrisiken der Realisierung</t>
  </si>
  <si>
    <t>Zwischensumme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</si>
  <si>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</si>
  <si>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</si>
  <si>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</si>
  <si>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</si>
  <si>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</si>
  <si>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t>hintereinander</t>
  </si>
  <si>
    <t>Projektklassenfaktor (PKF)</t>
  </si>
  <si>
    <t>Herstellkosten</t>
  </si>
  <si>
    <t>B</t>
  </si>
  <si>
    <t xml:space="preserve">A </t>
  </si>
  <si>
    <t>C</t>
  </si>
  <si>
    <t>D</t>
  </si>
  <si>
    <t>Grundleistung</t>
  </si>
  <si>
    <t>optionale Leistung</t>
  </si>
  <si>
    <t>Dauer [Mo]</t>
  </si>
  <si>
    <t>Dauer d. Phase [Mo]</t>
  </si>
  <si>
    <t>[h/Mo]</t>
  </si>
  <si>
    <t>[%]</t>
  </si>
  <si>
    <t>[Mo]</t>
  </si>
  <si>
    <t>[h]</t>
  </si>
  <si>
    <t>Leistungs-umfang Grund-leistung</t>
  </si>
  <si>
    <t xml:space="preserve">Stunden / Mo 
(für 100% Grundleistung, ohne PKF) </t>
  </si>
  <si>
    <t>Ø tägl. Arbeitszeit [h/AT]</t>
  </si>
  <si>
    <t>h/AT</t>
  </si>
  <si>
    <t>Dauer Grund-leistung</t>
  </si>
  <si>
    <t>typische Nutzung, mittlerer Standard (Bauträger), Klimatisierung, elektr. Sonnenschutz</t>
  </si>
  <si>
    <t>hoher Beratungsbedarf bei Nutzern, hoher Aufwand bei der Vorbereitung von Entscheidungen</t>
  </si>
  <si>
    <t>durchschnittlich</t>
  </si>
  <si>
    <t>privater Bauträger, 1 Projektleiter erfahren, technisch wenig versiert, viele Mieter</t>
  </si>
  <si>
    <t>komplexe Entscheidungsfindung bei kostenwirksamen Entscheidungen (interne Abklärung), hohe Änderungshäufigkeit</t>
  </si>
  <si>
    <t>durchschnittliche Projekterfahrung</t>
  </si>
  <si>
    <t>Bürohaus, ebenes Grundstück, Stahlbetonbau, Glas-Alu-Fassade</t>
  </si>
  <si>
    <t>Entfall von Mietern möglich, schlechte Zahlungsmoral des Bauträgers</t>
  </si>
  <si>
    <t>politisch unterstützt (Gemeinde: Neuansiedlung von Betrieben)</t>
  </si>
  <si>
    <t>Altlasten-Verdachtsflächen in unmittelbaren Umgebung</t>
  </si>
  <si>
    <t>Kostendeckel, Reserven berücksichtigt</t>
  </si>
  <si>
    <t>Beschreibung Leistungsumfang</t>
  </si>
  <si>
    <t>Gesamtdauer der Leistung</t>
  </si>
  <si>
    <t>Gesamtdauer Leistung</t>
  </si>
  <si>
    <t>Mo</t>
  </si>
  <si>
    <t>h/Mo</t>
  </si>
  <si>
    <t>Ausführungsvorbereitung</t>
  </si>
  <si>
    <t>Ausführung</t>
  </si>
  <si>
    <t>Projektabschluss</t>
  </si>
  <si>
    <t>Ausführungs-vorbereitung</t>
  </si>
  <si>
    <t>Projektvorbereitung</t>
  </si>
  <si>
    <t>Planung</t>
  </si>
  <si>
    <t>Projekt-vorbereitung</t>
  </si>
  <si>
    <t>Name</t>
  </si>
  <si>
    <t>Funktion</t>
  </si>
  <si>
    <t>Monate</t>
  </si>
  <si>
    <t>Summe</t>
  </si>
  <si>
    <t>+ Zuschlag / Nachlass [%]</t>
  </si>
  <si>
    <t>PERSONALEINSATZPLAN</t>
  </si>
  <si>
    <t>+ 20% MWSt.</t>
  </si>
  <si>
    <t>KV</t>
  </si>
  <si>
    <t xml:space="preserve">  </t>
  </si>
  <si>
    <t>Stunden für einzelnen Teil-leistungen</t>
  </si>
  <si>
    <t>Leistungsumfang [%]</t>
  </si>
  <si>
    <t>Kosten je Monat</t>
  </si>
  <si>
    <t>Projektabschl.</t>
  </si>
  <si>
    <t>Stunden-satz Gruppe [€/h]</t>
  </si>
  <si>
    <t>Dauer der Phase</t>
  </si>
  <si>
    <t>E</t>
  </si>
  <si>
    <t>Kontrolle der Übereinstimmung der in Spalte A aufgeteilten Stunden mit den mittleren Stunden für die Phase laut Personaleinsatzplan</t>
  </si>
  <si>
    <t>PLAUSIBILITÄTSPRÜFUNG - STUNDENVERTEILUNG</t>
  </si>
  <si>
    <t>Ø</t>
  </si>
  <si>
    <t>Stunden je Monat</t>
  </si>
  <si>
    <t>Mittlerer Stundensatz /Phase</t>
  </si>
  <si>
    <t>Differenz</t>
  </si>
  <si>
    <t>Summe Honorar (Ausführung)</t>
  </si>
  <si>
    <t>Summe Honorar (Projektabschluss)</t>
  </si>
  <si>
    <t>Summe Honorar (Ausführungsvorb.)</t>
  </si>
  <si>
    <t>Verteilung der Stunden aus PEP</t>
  </si>
  <si>
    <t>∆</t>
  </si>
  <si>
    <t>Pos. 1</t>
  </si>
  <si>
    <t>Projektstart</t>
  </si>
  <si>
    <t>Pos. 2</t>
  </si>
  <si>
    <t>Pos. 3</t>
  </si>
  <si>
    <t>Pos. 4</t>
  </si>
  <si>
    <t>Einarbeitung in Projektunterlagen</t>
  </si>
  <si>
    <t>€/h</t>
  </si>
  <si>
    <t>x</t>
  </si>
  <si>
    <t>=</t>
  </si>
  <si>
    <t>€/Mo</t>
  </si>
  <si>
    <t>Stundensatz je Phase</t>
  </si>
  <si>
    <t>Stunden pro Monat je Phase</t>
  </si>
  <si>
    <t>Pauschale</t>
  </si>
  <si>
    <t>HONORARERMITTLUNG</t>
  </si>
  <si>
    <t>Allg. Beschreibung</t>
  </si>
  <si>
    <t>Euro</t>
  </si>
  <si>
    <t>m² BGF</t>
  </si>
  <si>
    <t>Kostenkennwert</t>
  </si>
  <si>
    <t>€/m² BGF</t>
  </si>
  <si>
    <t>EINGABE STUNDENSATZ</t>
  </si>
  <si>
    <t>Mittlerer Stundensatz</t>
  </si>
  <si>
    <r>
      <t xml:space="preserve">Summe Honorar aus der Stundenverteilung </t>
    </r>
    <r>
      <rPr>
        <sz val="9"/>
        <rFont val="Arial"/>
        <family val="2"/>
      </rPr>
      <t>(exkl. Pauschalen, Zuschläge/Nachlässe, MWSt)</t>
    </r>
  </si>
  <si>
    <r>
      <t>Summe Honorar aus dem Personaleinsatzplan</t>
    </r>
    <r>
      <rPr>
        <sz val="9"/>
        <rFont val="Arial"/>
        <family val="2"/>
      </rPr>
      <t xml:space="preserve"> (exkl. Pauschalen, Zuschläge/Nachlässe, MWSt)</t>
    </r>
  </si>
  <si>
    <t>PROJEKTANNAHMEN</t>
  </si>
  <si>
    <r>
      <t xml:space="preserve">Summe Honorar </t>
    </r>
    <r>
      <rPr>
        <sz val="9"/>
        <rFont val="Arial"/>
        <family val="2"/>
      </rPr>
      <t>(exkl. Pauschalen, MWSt)</t>
    </r>
  </si>
  <si>
    <t>Leistungszeitraum PL u. PS</t>
  </si>
  <si>
    <t>Phase 1: Projektvorbereitung</t>
  </si>
  <si>
    <t>1.1</t>
  </si>
  <si>
    <t>1.2</t>
  </si>
  <si>
    <t>Organisation, Information &amp; Qualität</t>
  </si>
  <si>
    <t>Kostenmanagement</t>
  </si>
  <si>
    <t>Terminmanagement</t>
  </si>
  <si>
    <t>1.3</t>
  </si>
  <si>
    <t>Phase 2: Planung</t>
  </si>
  <si>
    <t>ANALYSE DES LEISTUNGSUMFANGES DER PL</t>
  </si>
  <si>
    <t>Komplexität der PM-Leistung</t>
  </si>
  <si>
    <t>Zeitausmaß für Planung</t>
  </si>
  <si>
    <t>begrenzte Zeit für Planung, Engpässe durch Änderungshäufigkeit, fixer Baubeginn (offizieller Spatenstich)</t>
  </si>
  <si>
    <t>hohe Anforderungen an die Terminverfolgung, 2 Winterperioden</t>
  </si>
  <si>
    <t>Planung tw. Parallellaufend, sehr enger Bauzeitterminplan</t>
  </si>
  <si>
    <t>geringes Zeitrisiko</t>
  </si>
  <si>
    <t>mittleres Baugrundrisiko, Fassade</t>
  </si>
  <si>
    <t>hoher Detaillierungsgrad, selten Revisionen</t>
  </si>
  <si>
    <t>ERMITTLUNG DES PROJEKTKLASSENFAKTORS (PM)</t>
  </si>
  <si>
    <t>PL PPH 3 Ausführungsvorbereitung  *</t>
  </si>
  <si>
    <t>PL PPH 1 Projektvorbereitung  *</t>
  </si>
  <si>
    <t>PL PPH 2 Planung  *</t>
  </si>
  <si>
    <t>Pos. 5</t>
  </si>
  <si>
    <t>Pos. 6</t>
  </si>
  <si>
    <t>PL PPH 4 Ausführung  *</t>
  </si>
  <si>
    <t>PL PPH 5 Projektabschluss  *</t>
  </si>
  <si>
    <t>* PL Leistungsumfang lt. Leistungsbild</t>
  </si>
  <si>
    <t>Ausf.-vorb.</t>
  </si>
  <si>
    <t>LEISTUNGSVERZEICHNIS</t>
  </si>
  <si>
    <t>Stundensatz Fachkräfte in gehobener Stellung</t>
  </si>
  <si>
    <t>Stundensatz Fachkräfte</t>
  </si>
  <si>
    <t>Stundensatz Gehilfe</t>
  </si>
  <si>
    <t>PROJEKTLEITUNG TEILLEISTUNGEN</t>
  </si>
  <si>
    <t>A. 1.1.</t>
  </si>
  <si>
    <t>Zieldefinition und -verfolgung</t>
  </si>
  <si>
    <t>Organisationsmanagement</t>
  </si>
  <si>
    <t>Planungsmanagement</t>
  </si>
  <si>
    <t>Ausschreibung &amp; Vertragsmanagement</t>
  </si>
  <si>
    <t>Informationsmanagement</t>
  </si>
  <si>
    <t>Behördenmanagement</t>
  </si>
  <si>
    <t>Risikomanagement</t>
  </si>
  <si>
    <t>A. 1.2.</t>
  </si>
  <si>
    <t>A. 1.3.</t>
  </si>
  <si>
    <t>Projekt-entwicklung</t>
  </si>
  <si>
    <t>Rohbau</t>
  </si>
  <si>
    <t>Ausbau</t>
  </si>
  <si>
    <t>Gewähr-leistung</t>
  </si>
  <si>
    <t>Leistung erforderlich</t>
  </si>
  <si>
    <t>Leistung nach Anlass</t>
  </si>
  <si>
    <t>Bürogebäude 3-stöckig, Salzburg</t>
  </si>
  <si>
    <t>AG 02</t>
  </si>
  <si>
    <t>Leiter PL</t>
  </si>
  <si>
    <t>Name1</t>
  </si>
  <si>
    <t>A5</t>
  </si>
  <si>
    <t>leit. Techniker</t>
  </si>
  <si>
    <t>Name2</t>
  </si>
  <si>
    <t>A4</t>
  </si>
  <si>
    <t>Gehilfe</t>
  </si>
  <si>
    <t>Name3</t>
  </si>
  <si>
    <t>A2</t>
  </si>
  <si>
    <t>%-Zuschlag</t>
  </si>
  <si>
    <t>Mischwert  Stundensatz</t>
  </si>
  <si>
    <t xml:space="preserve">+ Gemeinkosten Personal (in % von Einzelkosten) </t>
  </si>
  <si>
    <t xml:space="preserve">  = Personalkosten</t>
  </si>
  <si>
    <t xml:space="preserve">+ Gemeinkosten Material (in % von Personalkosten) </t>
  </si>
  <si>
    <t xml:space="preserve">  = Selbstkosten Eigenleistung</t>
  </si>
  <si>
    <t xml:space="preserve">+ Zuschlag für Risiko  (in % von Selbstk. Eigenl.) </t>
  </si>
  <si>
    <t xml:space="preserve">+ Zuschlag für Gewinn  (in % von Selbstk. Eigenl.) </t>
  </si>
  <si>
    <t xml:space="preserve">  = Preis Eigenleistung pro Stunde</t>
  </si>
  <si>
    <t>Mischstundensatz</t>
  </si>
  <si>
    <t>%-Anteil</t>
  </si>
  <si>
    <t>€ / h</t>
  </si>
  <si>
    <t>Bauvor-bereitung</t>
  </si>
  <si>
    <t>Summe Honorar (Projektvorb.)</t>
  </si>
  <si>
    <t>Summe Honorar (Planung)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</si>
</sst>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_ ;[Red]\-#,##0\ "/>
    <numFmt numFmtId="168" formatCode="#,##0.0_ ;[Red]\-#,##0.0\ "/>
    <numFmt numFmtId="169" formatCode="#,##0.00\ &quot;€&quot;"/>
    <numFmt numFmtId="170" formatCode="#,##0.0\ &quot;€&quot;"/>
    <numFmt numFmtId="171" formatCode="#,##0\ &quot;€&quot;"/>
    <numFmt numFmtId="172" formatCode="_-* #,##0.00\ [$€-407]_-;\-* #,##0.00\ [$€-407]_-;_-* &quot;-&quot;??\ [$€-407]_-;_-@_-"/>
    <numFmt numFmtId="173" formatCode="#,##0.00_ ;\-#,##0.00\ "/>
    <numFmt numFmtId="174" formatCode="&quot;€&quot;\ #,##0.00"/>
  </numFmts>
  <fonts count="25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Calibri"/>
      <family val="2"/>
    </font>
    <font>
      <sz val="11"/>
      <name val="MS Reference Sans Serif"/>
      <family val="2"/>
    </font>
    <font>
      <sz val="10"/>
      <name val="Arial"/>
      <family val="2"/>
    </font>
    <font>
      <sz val="10"/>
      <name val="Arial"/>
    </font>
    <font>
      <b/>
      <sz val="10"/>
      <color theme="3" tint="0.39997558519241921"/>
      <name val="Arial"/>
      <family val="2"/>
    </font>
    <font>
      <u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lightDown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9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/>
        <bgColor theme="0" tint="-0.2499465926084170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" fillId="0" borderId="0"/>
  </cellStyleXfs>
  <cellXfs count="413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7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2" borderId="0" xfId="0" applyFont="1" applyFill="1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2" fillId="2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Alignment="1">
      <alignment vertical="top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2" fillId="0" borderId="2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2" fillId="0" borderId="2" xfId="0" quotePrefix="1" applyFont="1" applyBorder="1" applyAlignment="1">
      <alignment vertical="center" wrapText="1"/>
    </xf>
    <xf numFmtId="0" fontId="2" fillId="0" borderId="0" xfId="0" applyFont="1" applyAlignment="1">
      <alignment vertical="center"/>
    </xf>
    <xf numFmtId="9" fontId="5" fillId="4" borderId="2" xfId="6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164" fontId="6" fillId="3" borderId="11" xfId="0" applyNumberFormat="1" applyFont="1" applyFill="1" applyBorder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9" fillId="0" borderId="2" xfId="0" applyFont="1" applyBorder="1"/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vertical="top" wrapText="1"/>
    </xf>
    <xf numFmtId="0" fontId="9" fillId="0" borderId="0" xfId="0" quotePrefix="1" applyFont="1"/>
    <xf numFmtId="0" fontId="15" fillId="6" borderId="2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0" borderId="0" xfId="0" applyFont="1" applyFill="1"/>
    <xf numFmtId="169" fontId="0" fillId="0" borderId="0" xfId="0" applyNumberFormat="1"/>
    <xf numFmtId="0" fontId="4" fillId="0" borderId="0" xfId="0" applyFont="1"/>
    <xf numFmtId="0" fontId="9" fillId="0" borderId="0" xfId="0" applyFont="1" applyBorder="1"/>
    <xf numFmtId="0" fontId="9" fillId="0" borderId="16" xfId="0" applyFont="1" applyBorder="1"/>
    <xf numFmtId="0" fontId="2" fillId="0" borderId="16" xfId="0" applyFont="1" applyBorder="1"/>
    <xf numFmtId="0" fontId="2" fillId="0" borderId="3" xfId="0" applyFont="1" applyBorder="1"/>
    <xf numFmtId="9" fontId="3" fillId="7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164" fontId="9" fillId="0" borderId="0" xfId="0" applyNumberFormat="1" applyFont="1"/>
    <xf numFmtId="164" fontId="0" fillId="0" borderId="0" xfId="0" applyNumberFormat="1"/>
    <xf numFmtId="0" fontId="15" fillId="6" borderId="3" xfId="0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9" fontId="13" fillId="2" borderId="0" xfId="6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/>
    </xf>
    <xf numFmtId="0" fontId="6" fillId="3" borderId="19" xfId="0" applyFont="1" applyFill="1" applyBorder="1" applyAlignment="1">
      <alignment vertical="center"/>
    </xf>
    <xf numFmtId="0" fontId="6" fillId="0" borderId="20" xfId="0" applyFont="1" applyBorder="1"/>
    <xf numFmtId="171" fontId="3" fillId="9" borderId="2" xfId="0" applyNumberFormat="1" applyFont="1" applyFill="1" applyBorder="1" applyAlignment="1">
      <alignment vertical="center"/>
    </xf>
    <xf numFmtId="171" fontId="3" fillId="10" borderId="2" xfId="0" applyNumberFormat="1" applyFont="1" applyFill="1" applyBorder="1" applyAlignment="1">
      <alignment vertical="center"/>
    </xf>
    <xf numFmtId="0" fontId="17" fillId="7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8" fillId="0" borderId="1" xfId="0" applyFont="1" applyBorder="1"/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69" fontId="7" fillId="7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169" fontId="7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170" fontId="3" fillId="0" borderId="16" xfId="0" applyNumberFormat="1" applyFont="1" applyBorder="1"/>
    <xf numFmtId="0" fontId="6" fillId="3" borderId="5" xfId="0" applyFont="1" applyFill="1" applyBorder="1" applyAlignment="1">
      <alignment horizontal="left"/>
    </xf>
    <xf numFmtId="3" fontId="7" fillId="7" borderId="2" xfId="0" applyNumberFormat="1" applyFont="1" applyFill="1" applyBorder="1" applyAlignment="1">
      <alignment horizontal="center" vertical="center"/>
    </xf>
    <xf numFmtId="3" fontId="7" fillId="8" borderId="2" xfId="0" applyNumberFormat="1" applyFont="1" applyFill="1" applyBorder="1" applyAlignment="1">
      <alignment horizontal="center" vertical="center"/>
    </xf>
    <xf numFmtId="43" fontId="2" fillId="0" borderId="0" xfId="3" applyFont="1"/>
    <xf numFmtId="43" fontId="2" fillId="0" borderId="0" xfId="3" applyFont="1" applyAlignment="1">
      <alignment vertical="center"/>
    </xf>
    <xf numFmtId="171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1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71" fontId="5" fillId="0" borderId="0" xfId="0" applyNumberFormat="1" applyFont="1" applyBorder="1" applyAlignment="1">
      <alignment vertical="center"/>
    </xf>
    <xf numFmtId="0" fontId="6" fillId="11" borderId="21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171" fontId="13" fillId="0" borderId="0" xfId="3" applyNumberFormat="1" applyFont="1" applyFill="1" applyBorder="1" applyAlignment="1">
      <alignment horizontal="right" vertical="center"/>
    </xf>
    <xf numFmtId="171" fontId="5" fillId="0" borderId="0" xfId="3" applyNumberFormat="1" applyFont="1" applyFill="1" applyAlignment="1">
      <alignment vertical="center"/>
    </xf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/>
    <xf numFmtId="0" fontId="5" fillId="0" borderId="0" xfId="0" applyFont="1" applyFill="1" applyAlignment="1">
      <alignment vertical="center"/>
    </xf>
    <xf numFmtId="0" fontId="6" fillId="11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2" fontId="19" fillId="12" borderId="5" xfId="0" applyNumberFormat="1" applyFont="1" applyFill="1" applyBorder="1" applyAlignment="1">
      <alignment horizontal="right"/>
    </xf>
    <xf numFmtId="0" fontId="6" fillId="12" borderId="6" xfId="0" applyFont="1" applyFill="1" applyBorder="1"/>
    <xf numFmtId="1" fontId="3" fillId="9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8" fillId="0" borderId="0" xfId="0" applyFont="1" applyBorder="1"/>
    <xf numFmtId="170" fontId="3" fillId="0" borderId="0" xfId="0" applyNumberFormat="1" applyFont="1" applyBorder="1"/>
    <xf numFmtId="169" fontId="18" fillId="0" borderId="0" xfId="0" applyNumberFormat="1" applyFont="1" applyBorder="1"/>
    <xf numFmtId="165" fontId="3" fillId="0" borderId="0" xfId="0" applyNumberFormat="1" applyFont="1" applyBorder="1"/>
    <xf numFmtId="170" fontId="3" fillId="0" borderId="1" xfId="0" applyNumberFormat="1" applyFont="1" applyBorder="1"/>
    <xf numFmtId="165" fontId="3" fillId="0" borderId="16" xfId="0" applyNumberFormat="1" applyFont="1" applyBorder="1"/>
    <xf numFmtId="170" fontId="3" fillId="0" borderId="3" xfId="0" applyNumberFormat="1" applyFont="1" applyBorder="1"/>
    <xf numFmtId="0" fontId="9" fillId="0" borderId="3" xfId="0" applyFont="1" applyBorder="1"/>
    <xf numFmtId="43" fontId="2" fillId="0" borderId="10" xfId="3" applyFont="1" applyBorder="1"/>
    <xf numFmtId="0" fontId="2" fillId="0" borderId="0" xfId="0" applyFont="1" applyAlignment="1">
      <alignment horizontal="center"/>
    </xf>
    <xf numFmtId="172" fontId="2" fillId="0" borderId="0" xfId="0" applyNumberFormat="1" applyFont="1"/>
    <xf numFmtId="172" fontId="5" fillId="0" borderId="0" xfId="0" applyNumberFormat="1" applyFont="1" applyAlignment="1">
      <alignment vertical="center"/>
    </xf>
    <xf numFmtId="0" fontId="2" fillId="0" borderId="1" xfId="0" quotePrefix="1" applyFont="1" applyBorder="1"/>
    <xf numFmtId="0" fontId="13" fillId="0" borderId="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/>
    <xf numFmtId="9" fontId="2" fillId="7" borderId="2" xfId="6" applyFont="1" applyFill="1" applyBorder="1"/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9" fontId="2" fillId="7" borderId="2" xfId="0" applyNumberFormat="1" applyFont="1" applyFill="1" applyBorder="1" applyAlignment="1">
      <alignment vertical="center"/>
    </xf>
    <xf numFmtId="0" fontId="13" fillId="0" borderId="28" xfId="0" applyFont="1" applyBorder="1" applyAlignment="1">
      <alignment horizontal="center"/>
    </xf>
    <xf numFmtId="172" fontId="13" fillId="0" borderId="2" xfId="0" applyNumberFormat="1" applyFont="1" applyBorder="1" applyAlignment="1">
      <alignment vertical="center"/>
    </xf>
    <xf numFmtId="172" fontId="2" fillId="0" borderId="2" xfId="0" applyNumberFormat="1" applyFont="1" applyBorder="1"/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13" fillId="0" borderId="3" xfId="0" applyFont="1" applyBorder="1"/>
    <xf numFmtId="0" fontId="5" fillId="0" borderId="0" xfId="0" applyNumberFormat="1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horizontal="center" vertical="center"/>
    </xf>
    <xf numFmtId="170" fontId="3" fillId="0" borderId="0" xfId="0" applyNumberFormat="1" applyFont="1" applyFill="1" applyBorder="1"/>
    <xf numFmtId="171" fontId="3" fillId="0" borderId="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9" fontId="3" fillId="0" borderId="20" xfId="0" applyNumberFormat="1" applyFont="1" applyFill="1" applyBorder="1" applyAlignment="1">
      <alignment vertical="center"/>
    </xf>
    <xf numFmtId="1" fontId="3" fillId="0" borderId="20" xfId="0" applyNumberFormat="1" applyFont="1" applyFill="1" applyBorder="1" applyAlignment="1">
      <alignment vertical="center"/>
    </xf>
    <xf numFmtId="171" fontId="3" fillId="0" borderId="20" xfId="0" applyNumberFormat="1" applyFont="1" applyFill="1" applyBorder="1" applyAlignment="1">
      <alignment vertical="center"/>
    </xf>
    <xf numFmtId="0" fontId="5" fillId="2" borderId="27" xfId="0" applyNumberFormat="1" applyFont="1" applyFill="1" applyBorder="1" applyAlignment="1" applyProtection="1">
      <alignment horizontal="left"/>
    </xf>
    <xf numFmtId="2" fontId="6" fillId="0" borderId="0" xfId="0" applyNumberFormat="1" applyFont="1" applyFill="1" applyBorder="1" applyAlignment="1">
      <alignment horizontal="left"/>
    </xf>
    <xf numFmtId="172" fontId="13" fillId="0" borderId="2" xfId="0" applyNumberFormat="1" applyFont="1" applyBorder="1" applyAlignment="1">
      <alignment horizontal="right" vertical="center"/>
    </xf>
    <xf numFmtId="0" fontId="0" fillId="7" borderId="3" xfId="0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3" fontId="0" fillId="0" borderId="2" xfId="0" applyNumberFormat="1" applyFill="1" applyBorder="1" applyAlignment="1">
      <alignment vertical="center"/>
    </xf>
    <xf numFmtId="168" fontId="6" fillId="13" borderId="19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left" vertical="center" wrapText="1"/>
    </xf>
    <xf numFmtId="9" fontId="5" fillId="7" borderId="2" xfId="6" applyFont="1" applyFill="1" applyBorder="1" applyAlignment="1">
      <alignment horizontal="center" vertical="center" wrapText="1"/>
    </xf>
    <xf numFmtId="9" fontId="5" fillId="7" borderId="10" xfId="6" applyFont="1" applyFill="1" applyBorder="1" applyAlignment="1">
      <alignment horizontal="center" vertical="center" wrapText="1"/>
    </xf>
    <xf numFmtId="2" fontId="10" fillId="13" borderId="19" xfId="0" applyNumberFormat="1" applyFont="1" applyFill="1" applyBorder="1" applyAlignment="1">
      <alignment horizontal="center"/>
    </xf>
    <xf numFmtId="0" fontId="6" fillId="14" borderId="0" xfId="0" applyFont="1" applyFill="1" applyAlignment="1">
      <alignment vertical="top"/>
    </xf>
    <xf numFmtId="0" fontId="9" fillId="14" borderId="19" xfId="0" applyFont="1" applyFill="1" applyBorder="1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168" fontId="4" fillId="9" borderId="2" xfId="0" applyNumberFormat="1" applyFont="1" applyFill="1" applyBorder="1" applyAlignment="1">
      <alignment horizontal="center" vertical="top" wrapText="1"/>
    </xf>
    <xf numFmtId="168" fontId="4" fillId="4" borderId="3" xfId="0" applyNumberFormat="1" applyFont="1" applyFill="1" applyBorder="1" applyAlignment="1">
      <alignment horizontal="center" vertical="top" wrapText="1"/>
    </xf>
    <xf numFmtId="0" fontId="9" fillId="4" borderId="29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166" fontId="23" fillId="0" borderId="0" xfId="6" applyNumberFormat="1" applyFont="1" applyBorder="1" applyAlignment="1">
      <alignment vertical="center" wrapText="1"/>
    </xf>
    <xf numFmtId="164" fontId="6" fillId="14" borderId="11" xfId="0" applyNumberFormat="1" applyFont="1" applyFill="1" applyBorder="1" applyAlignment="1">
      <alignment horizontal="center"/>
    </xf>
    <xf numFmtId="171" fontId="5" fillId="16" borderId="2" xfId="3" applyNumberFormat="1" applyFont="1" applyFill="1" applyBorder="1" applyAlignment="1">
      <alignment vertical="center"/>
    </xf>
    <xf numFmtId="171" fontId="13" fillId="16" borderId="2" xfId="3" applyNumberFormat="1" applyFont="1" applyFill="1" applyBorder="1" applyAlignment="1">
      <alignment horizontal="right" vertical="center"/>
    </xf>
    <xf numFmtId="171" fontId="5" fillId="13" borderId="2" xfId="0" applyNumberFormat="1" applyFont="1" applyFill="1" applyBorder="1" applyAlignment="1">
      <alignment vertical="center"/>
    </xf>
    <xf numFmtId="171" fontId="2" fillId="13" borderId="2" xfId="0" applyNumberFormat="1" applyFont="1" applyFill="1" applyBorder="1" applyAlignment="1">
      <alignment vertical="center"/>
    </xf>
    <xf numFmtId="171" fontId="13" fillId="2" borderId="2" xfId="3" applyNumberFormat="1" applyFont="1" applyFill="1" applyBorder="1" applyAlignment="1">
      <alignment horizontal="right" vertical="center"/>
    </xf>
    <xf numFmtId="171" fontId="5" fillId="2" borderId="2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center" vertical="center"/>
    </xf>
    <xf numFmtId="9" fontId="13" fillId="2" borderId="2" xfId="6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left"/>
    </xf>
    <xf numFmtId="2" fontId="6" fillId="7" borderId="16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2" fillId="9" borderId="0" xfId="0" applyFont="1" applyFill="1" applyAlignment="1">
      <alignment vertical="center"/>
    </xf>
    <xf numFmtId="171" fontId="2" fillId="9" borderId="0" xfId="0" applyNumberFormat="1" applyFont="1" applyFill="1" applyAlignment="1">
      <alignment vertical="center"/>
    </xf>
    <xf numFmtId="0" fontId="2" fillId="9" borderId="27" xfId="0" applyFont="1" applyFill="1" applyBorder="1" applyAlignment="1">
      <alignment vertical="center"/>
    </xf>
    <xf numFmtId="171" fontId="2" fillId="9" borderId="27" xfId="0" applyNumberFormat="1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171" fontId="5" fillId="9" borderId="0" xfId="0" applyNumberFormat="1" applyFont="1" applyFill="1" applyAlignment="1">
      <alignment vertical="center"/>
    </xf>
    <xf numFmtId="0" fontId="20" fillId="9" borderId="0" xfId="0" applyFont="1" applyFill="1" applyAlignment="1">
      <alignment horizontal="right" vertical="center"/>
    </xf>
    <xf numFmtId="0" fontId="5" fillId="13" borderId="1" xfId="0" applyFont="1" applyFill="1" applyBorder="1"/>
    <xf numFmtId="0" fontId="5" fillId="13" borderId="16" xfId="0" applyFont="1" applyFill="1" applyBorder="1"/>
    <xf numFmtId="0" fontId="5" fillId="13" borderId="3" xfId="0" applyFont="1" applyFill="1" applyBorder="1"/>
    <xf numFmtId="172" fontId="5" fillId="13" borderId="2" xfId="0" applyNumberFormat="1" applyFont="1" applyFill="1" applyBorder="1" applyAlignment="1">
      <alignment vertical="center"/>
    </xf>
    <xf numFmtId="0" fontId="2" fillId="13" borderId="16" xfId="0" applyFont="1" applyFill="1" applyBorder="1"/>
    <xf numFmtId="0" fontId="2" fillId="13" borderId="3" xfId="0" applyFont="1" applyFill="1" applyBorder="1"/>
    <xf numFmtId="0" fontId="2" fillId="14" borderId="10" xfId="0" applyFont="1" applyFill="1" applyBorder="1"/>
    <xf numFmtId="164" fontId="2" fillId="14" borderId="10" xfId="0" applyNumberFormat="1" applyFont="1" applyFill="1" applyBorder="1"/>
    <xf numFmtId="0" fontId="2" fillId="14" borderId="1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left" vertical="top" wrapText="1"/>
    </xf>
    <xf numFmtId="0" fontId="4" fillId="17" borderId="0" xfId="0" applyFont="1" applyFill="1"/>
    <xf numFmtId="0" fontId="0" fillId="17" borderId="0" xfId="0" applyFill="1"/>
    <xf numFmtId="0" fontId="9" fillId="17" borderId="0" xfId="0" applyFont="1" applyFill="1"/>
    <xf numFmtId="170" fontId="0" fillId="17" borderId="0" xfId="0" applyNumberFormat="1" applyFill="1"/>
    <xf numFmtId="169" fontId="0" fillId="0" borderId="0" xfId="0" applyNumberFormat="1" applyFill="1" applyBorder="1"/>
    <xf numFmtId="0" fontId="10" fillId="0" borderId="0" xfId="10" applyFont="1"/>
    <xf numFmtId="0" fontId="9" fillId="0" borderId="0" xfId="10"/>
    <xf numFmtId="0" fontId="9" fillId="0" borderId="2" xfId="10" applyFont="1" applyBorder="1" applyAlignment="1">
      <alignment vertical="center"/>
    </xf>
    <xf numFmtId="43" fontId="4" fillId="7" borderId="2" xfId="4" applyFont="1" applyFill="1" applyBorder="1" applyAlignment="1">
      <alignment vertical="center"/>
    </xf>
    <xf numFmtId="0" fontId="9" fillId="0" borderId="2" xfId="1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9" fontId="7" fillId="0" borderId="0" xfId="0" applyNumberFormat="1" applyFont="1" applyBorder="1" applyAlignment="1">
      <alignment vertical="center"/>
    </xf>
    <xf numFmtId="2" fontId="6" fillId="7" borderId="16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vertical="center"/>
    </xf>
    <xf numFmtId="43" fontId="4" fillId="7" borderId="2" xfId="3" applyNumberFormat="1" applyFont="1" applyFill="1" applyBorder="1" applyAlignment="1">
      <alignment horizontal="left" vertical="center"/>
    </xf>
    <xf numFmtId="43" fontId="4" fillId="7" borderId="2" xfId="4" applyNumberFormat="1" applyFont="1" applyFill="1" applyBorder="1" applyAlignment="1">
      <alignment horizontal="left" vertical="center"/>
    </xf>
    <xf numFmtId="16" fontId="2" fillId="0" borderId="2" xfId="0" quotePrefix="1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5" fontId="3" fillId="0" borderId="1" xfId="0" applyNumberFormat="1" applyFont="1" applyBorder="1"/>
    <xf numFmtId="2" fontId="2" fillId="4" borderId="2" xfId="0" applyNumberFormat="1" applyFont="1" applyFill="1" applyBorder="1" applyAlignment="1">
      <alignment horizontal="center" vertical="center"/>
    </xf>
    <xf numFmtId="9" fontId="2" fillId="2" borderId="2" xfId="6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169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2" fontId="2" fillId="0" borderId="0" xfId="0" applyNumberFormat="1" applyFont="1" applyFill="1"/>
    <xf numFmtId="0" fontId="13" fillId="0" borderId="28" xfId="0" applyFont="1" applyFill="1" applyBorder="1" applyAlignment="1">
      <alignment horizontal="center"/>
    </xf>
    <xf numFmtId="164" fontId="2" fillId="0" borderId="10" xfId="0" applyNumberFormat="1" applyFont="1" applyFill="1" applyBorder="1"/>
    <xf numFmtId="43" fontId="2" fillId="0" borderId="10" xfId="3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0" xfId="0" applyFont="1" applyFill="1" applyBorder="1"/>
    <xf numFmtId="0" fontId="9" fillId="0" borderId="2" xfId="0" applyFont="1" applyBorder="1" applyAlignment="1">
      <alignment horizontal="left" indent="1"/>
    </xf>
    <xf numFmtId="0" fontId="15" fillId="18" borderId="2" xfId="0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2" xfId="0" applyFont="1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0" xfId="0" applyFont="1" applyFill="1"/>
    <xf numFmtId="0" fontId="9" fillId="0" borderId="0" xfId="0" applyFont="1" applyFill="1" applyBorder="1"/>
    <xf numFmtId="169" fontId="0" fillId="0" borderId="0" xfId="0" applyNumberFormat="1" applyFill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9" fontId="0" fillId="0" borderId="31" xfId="0" applyNumberFormat="1" applyFill="1" applyBorder="1" applyAlignment="1">
      <alignment horizontal="center"/>
    </xf>
    <xf numFmtId="174" fontId="4" fillId="14" borderId="15" xfId="0" applyNumberFormat="1" applyFont="1" applyFill="1" applyBorder="1" applyAlignment="1">
      <alignment horizontal="center"/>
    </xf>
    <xf numFmtId="0" fontId="0" fillId="0" borderId="27" xfId="0" quotePrefix="1" applyFill="1" applyBorder="1"/>
    <xf numFmtId="0" fontId="0" fillId="0" borderId="27" xfId="0" applyFill="1" applyBorder="1"/>
    <xf numFmtId="9" fontId="0" fillId="4" borderId="47" xfId="0" applyNumberFormat="1" applyFill="1" applyBorder="1" applyAlignment="1">
      <alignment horizontal="center"/>
    </xf>
    <xf numFmtId="174" fontId="0" fillId="0" borderId="27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74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/>
    <xf numFmtId="9" fontId="0" fillId="4" borderId="20" xfId="0" applyNumberFormat="1" applyFill="1" applyBorder="1" applyAlignment="1">
      <alignment horizontal="center"/>
    </xf>
    <xf numFmtId="174" fontId="0" fillId="0" borderId="0" xfId="0" applyNumberFormat="1" applyFill="1" applyBorder="1" applyAlignment="1">
      <alignment horizontal="center"/>
    </xf>
    <xf numFmtId="0" fontId="0" fillId="0" borderId="31" xfId="0" applyFill="1" applyBorder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47" xfId="0" applyFill="1" applyBorder="1"/>
    <xf numFmtId="174" fontId="6" fillId="13" borderId="19" xfId="0" applyNumberFormat="1" applyFont="1" applyFill="1" applyBorder="1" applyAlignment="1">
      <alignment horizontal="center"/>
    </xf>
    <xf numFmtId="0" fontId="24" fillId="0" borderId="0" xfId="0" applyFont="1" applyFill="1"/>
    <xf numFmtId="0" fontId="9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/>
    </xf>
    <xf numFmtId="174" fontId="0" fillId="14" borderId="2" xfId="0" applyNumberFormat="1" applyFill="1" applyBorder="1" applyAlignment="1">
      <alignment horizontal="center"/>
    </xf>
    <xf numFmtId="0" fontId="0" fillId="0" borderId="27" xfId="0" applyFill="1" applyBorder="1" applyAlignment="1">
      <alignment horizontal="left" indent="1"/>
    </xf>
    <xf numFmtId="9" fontId="0" fillId="0" borderId="0" xfId="0" applyNumberFormat="1" applyFill="1" applyAlignment="1">
      <alignment horizontal="center"/>
    </xf>
    <xf numFmtId="174" fontId="4" fillId="0" borderId="0" xfId="0" applyNumberFormat="1" applyFont="1" applyFill="1" applyAlignment="1">
      <alignment horizontal="center"/>
    </xf>
    <xf numFmtId="164" fontId="6" fillId="15" borderId="11" xfId="0" applyNumberFormat="1" applyFont="1" applyFill="1" applyBorder="1"/>
    <xf numFmtId="0" fontId="5" fillId="2" borderId="30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left"/>
    </xf>
    <xf numFmtId="2" fontId="6" fillId="7" borderId="1" xfId="0" applyNumberFormat="1" applyFont="1" applyFill="1" applyBorder="1" applyAlignment="1">
      <alignment horizontal="left"/>
    </xf>
    <xf numFmtId="2" fontId="6" fillId="7" borderId="16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vertical="center"/>
    </xf>
    <xf numFmtId="0" fontId="3" fillId="0" borderId="16" xfId="0" applyFont="1" applyBorder="1"/>
    <xf numFmtId="0" fontId="3" fillId="0" borderId="3" xfId="0" applyFont="1" applyBorder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70" fontId="3" fillId="0" borderId="16" xfId="0" applyNumberFormat="1" applyFont="1" applyBorder="1"/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 wrapText="1"/>
    </xf>
    <xf numFmtId="0" fontId="17" fillId="14" borderId="16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4" fillId="11" borderId="30" xfId="0" applyFont="1" applyFill="1" applyBorder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right" vertical="center"/>
    </xf>
    <xf numFmtId="0" fontId="5" fillId="14" borderId="2" xfId="0" applyNumberFormat="1" applyFont="1" applyFill="1" applyBorder="1" applyAlignment="1" applyProtection="1">
      <alignment horizontal="left"/>
    </xf>
    <xf numFmtId="2" fontId="2" fillId="5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172" fontId="2" fillId="0" borderId="28" xfId="3" applyNumberFormat="1" applyFont="1" applyBorder="1" applyAlignment="1">
      <alignment horizontal="right" vertical="center"/>
    </xf>
    <xf numFmtId="172" fontId="2" fillId="0" borderId="10" xfId="3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5" fillId="14" borderId="31" xfId="0" applyNumberFormat="1" applyFont="1" applyFill="1" applyBorder="1" applyAlignment="1" applyProtection="1">
      <alignment horizontal="left"/>
    </xf>
    <xf numFmtId="0" fontId="5" fillId="14" borderId="15" xfId="0" applyNumberFormat="1" applyFont="1" applyFill="1" applyBorder="1" applyAlignment="1" applyProtection="1">
      <alignment horizontal="left"/>
    </xf>
    <xf numFmtId="0" fontId="5" fillId="14" borderId="32" xfId="0" applyNumberFormat="1" applyFont="1" applyFill="1" applyBorder="1" applyAlignment="1" applyProtection="1">
      <alignment horizontal="left"/>
    </xf>
    <xf numFmtId="0" fontId="5" fillId="14" borderId="1" xfId="0" applyNumberFormat="1" applyFont="1" applyFill="1" applyBorder="1" applyAlignment="1" applyProtection="1">
      <alignment horizontal="left"/>
    </xf>
    <xf numFmtId="0" fontId="5" fillId="14" borderId="16" xfId="0" applyNumberFormat="1" applyFont="1" applyFill="1" applyBorder="1" applyAlignment="1" applyProtection="1">
      <alignment horizontal="left"/>
    </xf>
    <xf numFmtId="0" fontId="5" fillId="14" borderId="3" xfId="0" applyNumberFormat="1" applyFont="1" applyFill="1" applyBorder="1" applyAlignment="1" applyProtection="1">
      <alignment horizontal="left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2" fontId="2" fillId="0" borderId="28" xfId="3" applyNumberFormat="1" applyFont="1" applyFill="1" applyBorder="1" applyAlignment="1">
      <alignment horizontal="right" vertical="center"/>
    </xf>
    <xf numFmtId="172" fontId="2" fillId="0" borderId="10" xfId="3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1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Komma 3" xfId="5" xr:uid="{00000000-0005-0000-0000-000004000000}"/>
    <cellStyle name="Prozent" xfId="6" builtinId="5"/>
    <cellStyle name="Prozent 2" xfId="7" xr:uid="{00000000-0005-0000-0000-000006000000}"/>
    <cellStyle name="Prozent 3" xfId="8" xr:uid="{00000000-0005-0000-0000-000007000000}"/>
    <cellStyle name="Prozent 4" xfId="9" xr:uid="{00000000-0005-0000-0000-000008000000}"/>
    <cellStyle name="Standard" xfId="0" builtinId="0"/>
    <cellStyle name="Standard 2" xfId="10" xr:uid="{00000000-0005-0000-0000-00000A000000}"/>
  </cellStyles>
  <dxfs count="7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  <c:pt idx="0">
                  <c:v>Gehilfe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Personaleinsatzplan!$F$17:$X$17</c:f>
              <c:numCache>
                <c:formatCode>#\ ##0\ "€"</c:formatCode>
                <c:ptCount val="19"/>
                <c:pt idx="0">
                  <c:v>148.48423822007999</c:v>
                </c:pt>
                <c:pt idx="1">
                  <c:v>148.48423822007999</c:v>
                </c:pt>
                <c:pt idx="2">
                  <c:v>148.48423822007999</c:v>
                </c:pt>
                <c:pt idx="3">
                  <c:v>148.48423822007999</c:v>
                </c:pt>
                <c:pt idx="4">
                  <c:v>148.48423822007999</c:v>
                </c:pt>
                <c:pt idx="5">
                  <c:v>148.48423822007999</c:v>
                </c:pt>
                <c:pt idx="6">
                  <c:v>148.48423822007999</c:v>
                </c:pt>
                <c:pt idx="7">
                  <c:v>148.48423822007999</c:v>
                </c:pt>
                <c:pt idx="8">
                  <c:v>148.48423822007999</c:v>
                </c:pt>
                <c:pt idx="9">
                  <c:v>148.48423822007999</c:v>
                </c:pt>
                <c:pt idx="10">
                  <c:v>148.48423822007999</c:v>
                </c:pt>
                <c:pt idx="11">
                  <c:v>148.48423822007999</c:v>
                </c:pt>
                <c:pt idx="12">
                  <c:v>148.48423822007999</c:v>
                </c:pt>
                <c:pt idx="13">
                  <c:v>148.48423822007999</c:v>
                </c:pt>
                <c:pt idx="14">
                  <c:v>148.48423822007999</c:v>
                </c:pt>
                <c:pt idx="15">
                  <c:v>148.48423822007999</c:v>
                </c:pt>
                <c:pt idx="16">
                  <c:v>148.48423822007999</c:v>
                </c:pt>
                <c:pt idx="17">
                  <c:v>148.48423822007999</c:v>
                </c:pt>
                <c:pt idx="18">
                  <c:v>148.48423822007999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B-44E1-9870-E2F546209597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  <c:pt idx="0">
                  <c:v>leit. Techniker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Personaleinsatzplan!$F$14:$X$14</c:f>
              <c:numCache>
                <c:formatCode>#\ ##0\ "€"</c:formatCode>
                <c:ptCount val="19"/>
                <c:pt idx="0">
                  <c:v>1272.7220418864001</c:v>
                </c:pt>
                <c:pt idx="1">
                  <c:v>1272.7220418864001</c:v>
                </c:pt>
                <c:pt idx="2">
                  <c:v>1272.7220418864001</c:v>
                </c:pt>
                <c:pt idx="3">
                  <c:v>381.81661256591997</c:v>
                </c:pt>
                <c:pt idx="4">
                  <c:v>381.81661256591997</c:v>
                </c:pt>
                <c:pt idx="5">
                  <c:v>381.81661256591997</c:v>
                </c:pt>
                <c:pt idx="6">
                  <c:v>381.81661256591997</c:v>
                </c:pt>
                <c:pt idx="7">
                  <c:v>636.36102094320006</c:v>
                </c:pt>
                <c:pt idx="8">
                  <c:v>636.36102094320006</c:v>
                </c:pt>
                <c:pt idx="9">
                  <c:v>763.63322513183994</c:v>
                </c:pt>
                <c:pt idx="10">
                  <c:v>763.63322513183994</c:v>
                </c:pt>
                <c:pt idx="11">
                  <c:v>763.63322513183994</c:v>
                </c:pt>
                <c:pt idx="12">
                  <c:v>763.63322513183994</c:v>
                </c:pt>
                <c:pt idx="13">
                  <c:v>636.36102094320006</c:v>
                </c:pt>
                <c:pt idx="14">
                  <c:v>636.36102094320006</c:v>
                </c:pt>
                <c:pt idx="15">
                  <c:v>636.36102094320006</c:v>
                </c:pt>
                <c:pt idx="16">
                  <c:v>636.36102094320006</c:v>
                </c:pt>
                <c:pt idx="17">
                  <c:v>1272.7220418864001</c:v>
                </c:pt>
                <c:pt idx="18">
                  <c:v>1272.7220418864001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B-44E1-9870-E2F546209597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Leiter PL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Personaleinsatzplan!$F$11:$X$11</c:f>
              <c:numCache>
                <c:formatCode>#\ ##0\ "€"</c:formatCode>
                <c:ptCount val="19"/>
                <c:pt idx="0">
                  <c:v>2306.8087009190999</c:v>
                </c:pt>
                <c:pt idx="1">
                  <c:v>2306.8087009190999</c:v>
                </c:pt>
                <c:pt idx="2">
                  <c:v>2306.8087009190999</c:v>
                </c:pt>
                <c:pt idx="3">
                  <c:v>2306.8087009190999</c:v>
                </c:pt>
                <c:pt idx="4">
                  <c:v>2306.8087009190999</c:v>
                </c:pt>
                <c:pt idx="5">
                  <c:v>1537.8724672794001</c:v>
                </c:pt>
                <c:pt idx="6">
                  <c:v>1537.8724672794001</c:v>
                </c:pt>
                <c:pt idx="7">
                  <c:v>1537.8724672794001</c:v>
                </c:pt>
                <c:pt idx="8">
                  <c:v>1537.8724672794001</c:v>
                </c:pt>
                <c:pt idx="9">
                  <c:v>1537.8724672794001</c:v>
                </c:pt>
                <c:pt idx="10">
                  <c:v>1537.8724672794001</c:v>
                </c:pt>
                <c:pt idx="11">
                  <c:v>1537.8724672794001</c:v>
                </c:pt>
                <c:pt idx="12">
                  <c:v>1537.8724672794001</c:v>
                </c:pt>
                <c:pt idx="13">
                  <c:v>1537.8724672794001</c:v>
                </c:pt>
                <c:pt idx="14">
                  <c:v>1537.8724672794001</c:v>
                </c:pt>
                <c:pt idx="15">
                  <c:v>1537.8724672794001</c:v>
                </c:pt>
                <c:pt idx="16">
                  <c:v>1537.8724672794001</c:v>
                </c:pt>
                <c:pt idx="17">
                  <c:v>1537.8724672794001</c:v>
                </c:pt>
                <c:pt idx="18">
                  <c:v>1537.8724672794001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B-44E1-9870-E2F54620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350214096"/>
        <c:axId val="1"/>
      </c:barChart>
      <c:catAx>
        <c:axId val="35021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1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92617449664431"/>
          <c:y val="0.45486256926217555"/>
          <c:w val="0.14597315436241609"/>
          <c:h val="0.20833406240886559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Personaleinsatzplan!$A$15</c:f>
              <c:strCache>
                <c:ptCount val="1"/>
                <c:pt idx="0">
                  <c:v>Gehilfe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Personaleinsatzplan!$F$16:$X$16</c:f>
              <c:numCache>
                <c:formatCode>0</c:formatCode>
                <c:ptCount val="19"/>
                <c:pt idx="0">
                  <c:v>2.7984999999999998</c:v>
                </c:pt>
                <c:pt idx="1">
                  <c:v>2.7984999999999998</c:v>
                </c:pt>
                <c:pt idx="2">
                  <c:v>2.7984999999999998</c:v>
                </c:pt>
                <c:pt idx="3">
                  <c:v>2.7984999999999998</c:v>
                </c:pt>
                <c:pt idx="4">
                  <c:v>2.7984999999999998</c:v>
                </c:pt>
                <c:pt idx="5">
                  <c:v>2.7984999999999998</c:v>
                </c:pt>
                <c:pt idx="6">
                  <c:v>2.7984999999999998</c:v>
                </c:pt>
                <c:pt idx="7">
                  <c:v>2.7984999999999998</c:v>
                </c:pt>
                <c:pt idx="8">
                  <c:v>2.7984999999999998</c:v>
                </c:pt>
                <c:pt idx="9">
                  <c:v>2.7984999999999998</c:v>
                </c:pt>
                <c:pt idx="10">
                  <c:v>2.7984999999999998</c:v>
                </c:pt>
                <c:pt idx="11">
                  <c:v>2.7984999999999998</c:v>
                </c:pt>
                <c:pt idx="12">
                  <c:v>2.7984999999999998</c:v>
                </c:pt>
                <c:pt idx="13">
                  <c:v>2.7984999999999998</c:v>
                </c:pt>
                <c:pt idx="14">
                  <c:v>2.7984999999999998</c:v>
                </c:pt>
                <c:pt idx="15">
                  <c:v>2.7984999999999998</c:v>
                </c:pt>
                <c:pt idx="16">
                  <c:v>2.7984999999999998</c:v>
                </c:pt>
                <c:pt idx="17">
                  <c:v>2.7984999999999998</c:v>
                </c:pt>
                <c:pt idx="18">
                  <c:v>2.7984999999999998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9-450E-A2ED-FC3F6F212D80}"/>
            </c:ext>
          </c:extLst>
        </c:ser>
        <c:ser>
          <c:idx val="2"/>
          <c:order val="1"/>
          <c:tx>
            <c:strRef>
              <c:f>Personaleinsatzplan!$A$12</c:f>
              <c:strCache>
                <c:ptCount val="1"/>
                <c:pt idx="0">
                  <c:v>leit. Techniker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Personaleinsatzplan!$F$13:$X$13</c:f>
              <c:numCache>
                <c:formatCode>0</c:formatCode>
                <c:ptCount val="19"/>
                <c:pt idx="0">
                  <c:v>13.9925</c:v>
                </c:pt>
                <c:pt idx="1">
                  <c:v>13.9925</c:v>
                </c:pt>
                <c:pt idx="2">
                  <c:v>13.9925</c:v>
                </c:pt>
                <c:pt idx="3">
                  <c:v>4.1977499999999992</c:v>
                </c:pt>
                <c:pt idx="4">
                  <c:v>4.1977499999999992</c:v>
                </c:pt>
                <c:pt idx="5">
                  <c:v>4.1977499999999992</c:v>
                </c:pt>
                <c:pt idx="6">
                  <c:v>4.1977499999999992</c:v>
                </c:pt>
                <c:pt idx="7">
                  <c:v>6.9962499999999999</c:v>
                </c:pt>
                <c:pt idx="8">
                  <c:v>6.9962499999999999</c:v>
                </c:pt>
                <c:pt idx="9">
                  <c:v>8.3954999999999984</c:v>
                </c:pt>
                <c:pt idx="10">
                  <c:v>8.3954999999999984</c:v>
                </c:pt>
                <c:pt idx="11">
                  <c:v>8.3954999999999984</c:v>
                </c:pt>
                <c:pt idx="12">
                  <c:v>8.3954999999999984</c:v>
                </c:pt>
                <c:pt idx="13">
                  <c:v>6.9962499999999999</c:v>
                </c:pt>
                <c:pt idx="14">
                  <c:v>6.9962499999999999</c:v>
                </c:pt>
                <c:pt idx="15">
                  <c:v>6.9962499999999999</c:v>
                </c:pt>
                <c:pt idx="16">
                  <c:v>6.9962499999999999</c:v>
                </c:pt>
                <c:pt idx="17">
                  <c:v>13.9925</c:v>
                </c:pt>
                <c:pt idx="18">
                  <c:v>13.9925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39-450E-A2ED-FC3F6F212D80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Leiter PL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Personaleinsatzplan!$F$10:$X$10</c:f>
              <c:numCache>
                <c:formatCode>0</c:formatCode>
                <c:ptCount val="19"/>
                <c:pt idx="0">
                  <c:v>20.988749999999996</c:v>
                </c:pt>
                <c:pt idx="1">
                  <c:v>20.988749999999996</c:v>
                </c:pt>
                <c:pt idx="2">
                  <c:v>20.988749999999996</c:v>
                </c:pt>
                <c:pt idx="3">
                  <c:v>20.988749999999996</c:v>
                </c:pt>
                <c:pt idx="4">
                  <c:v>20.988749999999996</c:v>
                </c:pt>
                <c:pt idx="5">
                  <c:v>13.9925</c:v>
                </c:pt>
                <c:pt idx="6">
                  <c:v>13.9925</c:v>
                </c:pt>
                <c:pt idx="7">
                  <c:v>13.9925</c:v>
                </c:pt>
                <c:pt idx="8">
                  <c:v>13.9925</c:v>
                </c:pt>
                <c:pt idx="9">
                  <c:v>13.9925</c:v>
                </c:pt>
                <c:pt idx="10">
                  <c:v>13.9925</c:v>
                </c:pt>
                <c:pt idx="11">
                  <c:v>13.9925</c:v>
                </c:pt>
                <c:pt idx="12">
                  <c:v>13.9925</c:v>
                </c:pt>
                <c:pt idx="13">
                  <c:v>13.9925</c:v>
                </c:pt>
                <c:pt idx="14">
                  <c:v>13.9925</c:v>
                </c:pt>
                <c:pt idx="15">
                  <c:v>13.9925</c:v>
                </c:pt>
                <c:pt idx="16">
                  <c:v>13.9925</c:v>
                </c:pt>
                <c:pt idx="17">
                  <c:v>13.9925</c:v>
                </c:pt>
                <c:pt idx="18">
                  <c:v>13.9925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39-450E-A2ED-FC3F6F21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50215408"/>
        <c:axId val="1"/>
      </c:barChart>
      <c:catAx>
        <c:axId val="35021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15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033684024791011"/>
          <c:y val="0.45486256926217555"/>
          <c:w val="0.14621866384349014"/>
          <c:h val="0.20833406240886559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  <c:pt idx="0">
                  <c:v>Leiter PL</c:v>
                </c:pt>
              </c:strCache>
            </c:strRef>
          </c:tx>
          <c:invertIfNegative val="0"/>
          <c:val>
            <c:numRef>
              <c:f>Personaleinsatzplan!$F$9:$X$9</c:f>
              <c:numCache>
                <c:formatCode>0%</c:formatCode>
                <c:ptCount val="19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5-436B-B9F8-63709AE01EFE}"/>
            </c:ext>
          </c:extLst>
        </c:ser>
        <c:ser>
          <c:idx val="1"/>
          <c:order val="1"/>
          <c:tx>
            <c:strRef>
              <c:f>Personaleinsatzplan!$A$12</c:f>
              <c:strCache>
                <c:ptCount val="1"/>
                <c:pt idx="0">
                  <c:v>leit. Techniker</c:v>
                </c:pt>
              </c:strCache>
            </c:strRef>
          </c:tx>
          <c:invertIfNegative val="0"/>
          <c:val>
            <c:numRef>
              <c:f>Personaleinsatzplan!$F$12:$X$12</c:f>
              <c:numCache>
                <c:formatCode>0%</c:formatCode>
                <c:ptCount val="19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0.05</c:v>
                </c:pt>
                <c:pt idx="8">
                  <c:v>0.05</c:v>
                </c:pt>
                <c:pt idx="9">
                  <c:v>0.06</c:v>
                </c:pt>
                <c:pt idx="10">
                  <c:v>0.06</c:v>
                </c:pt>
                <c:pt idx="11">
                  <c:v>0.06</c:v>
                </c:pt>
                <c:pt idx="12">
                  <c:v>0.06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0.1</c:v>
                </c:pt>
                <c:pt idx="1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5-436B-B9F8-63709AE01EFE}"/>
            </c:ext>
          </c:extLst>
        </c:ser>
        <c:ser>
          <c:idx val="0"/>
          <c:order val="2"/>
          <c:tx>
            <c:strRef>
              <c:f>Personaleinsatzplan!$A$15</c:f>
              <c:strCache>
                <c:ptCount val="1"/>
                <c:pt idx="0">
                  <c:v>Gehilfe</c:v>
                </c:pt>
              </c:strCache>
            </c:strRef>
          </c:tx>
          <c:invertIfNegative val="0"/>
          <c:val>
            <c:numRef>
              <c:f>Personaleinsatzplan!$F$15:$X$15</c:f>
              <c:numCache>
                <c:formatCode>0%</c:formatCode>
                <c:ptCount val="19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5-436B-B9F8-63709AE01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51433048"/>
        <c:axId val="1"/>
      </c:barChart>
      <c:catAx>
        <c:axId val="35143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51433048"/>
        <c:crosses val="autoZero"/>
        <c:crossBetween val="between"/>
      </c:valAx>
      <c:spPr>
        <a:effectLst>
          <a:glow>
            <a:schemeClr val="accent1"/>
          </a:glow>
        </a:effectLst>
      </c:spPr>
    </c:plotArea>
    <c:legend>
      <c:legendPos val="r"/>
      <c:layout>
        <c:manualLayout>
          <c:xMode val="edge"/>
          <c:yMode val="edge"/>
          <c:x val="0.84500745156482859"/>
          <c:y val="0.45555672207640713"/>
          <c:w val="0.143070044709389"/>
          <c:h val="0.17777836103820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9525</xdr:rowOff>
    </xdr:from>
    <xdr:to>
      <xdr:col>12</xdr:col>
      <xdr:colOff>0</xdr:colOff>
      <xdr:row>5</xdr:row>
      <xdr:rowOff>152400</xdr:rowOff>
    </xdr:to>
    <xdr:sp macro="" textlink="">
      <xdr:nvSpPr>
        <xdr:cNvPr id="3999234" name="AutoShape 1">
          <a:extLst>
            <a:ext uri="{FF2B5EF4-FFF2-40B4-BE49-F238E27FC236}">
              <a16:creationId xmlns:a16="http://schemas.microsoft.com/office/drawing/2014/main" id="{862D4E19-5816-4A50-840B-89BFC3694094}"/>
            </a:ext>
          </a:extLst>
        </xdr:cNvPr>
        <xdr:cNvSpPr>
          <a:spLocks noChangeArrowheads="1"/>
        </xdr:cNvSpPr>
      </xdr:nvSpPr>
      <xdr:spPr bwMode="auto">
        <a:xfrm>
          <a:off x="6124575" y="15716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</xdr:row>
      <xdr:rowOff>9525</xdr:rowOff>
    </xdr:from>
    <xdr:to>
      <xdr:col>12</xdr:col>
      <xdr:colOff>0</xdr:colOff>
      <xdr:row>15</xdr:row>
      <xdr:rowOff>152400</xdr:rowOff>
    </xdr:to>
    <xdr:sp macro="" textlink="">
      <xdr:nvSpPr>
        <xdr:cNvPr id="3999235" name="AutoShape 2">
          <a:extLst>
            <a:ext uri="{FF2B5EF4-FFF2-40B4-BE49-F238E27FC236}">
              <a16:creationId xmlns:a16="http://schemas.microsoft.com/office/drawing/2014/main" id="{D864876A-24E7-4889-AD6E-542A03A5F816}"/>
            </a:ext>
          </a:extLst>
        </xdr:cNvPr>
        <xdr:cNvSpPr>
          <a:spLocks noChangeArrowheads="1"/>
        </xdr:cNvSpPr>
      </xdr:nvSpPr>
      <xdr:spPr bwMode="auto">
        <a:xfrm>
          <a:off x="6124575" y="31908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6</xdr:row>
      <xdr:rowOff>9525</xdr:rowOff>
    </xdr:from>
    <xdr:to>
      <xdr:col>12</xdr:col>
      <xdr:colOff>0</xdr:colOff>
      <xdr:row>6</xdr:row>
      <xdr:rowOff>152400</xdr:rowOff>
    </xdr:to>
    <xdr:sp macro="" textlink="">
      <xdr:nvSpPr>
        <xdr:cNvPr id="3999236" name="AutoShape 4">
          <a:extLst>
            <a:ext uri="{FF2B5EF4-FFF2-40B4-BE49-F238E27FC236}">
              <a16:creationId xmlns:a16="http://schemas.microsoft.com/office/drawing/2014/main" id="{87715866-6EE4-40C2-80AA-C07262278DD6}"/>
            </a:ext>
          </a:extLst>
        </xdr:cNvPr>
        <xdr:cNvSpPr>
          <a:spLocks noChangeArrowheads="1"/>
        </xdr:cNvSpPr>
      </xdr:nvSpPr>
      <xdr:spPr bwMode="auto">
        <a:xfrm>
          <a:off x="6124575" y="17335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7</xdr:row>
      <xdr:rowOff>19050</xdr:rowOff>
    </xdr:from>
    <xdr:to>
      <xdr:col>12</xdr:col>
      <xdr:colOff>0</xdr:colOff>
      <xdr:row>8</xdr:row>
      <xdr:rowOff>0</xdr:rowOff>
    </xdr:to>
    <xdr:sp macro="" textlink="">
      <xdr:nvSpPr>
        <xdr:cNvPr id="3999237" name="AutoShape 5">
          <a:extLst>
            <a:ext uri="{FF2B5EF4-FFF2-40B4-BE49-F238E27FC236}">
              <a16:creationId xmlns:a16="http://schemas.microsoft.com/office/drawing/2014/main" id="{EE491975-89FE-44C8-9FEF-9C8077D7AF64}"/>
            </a:ext>
          </a:extLst>
        </xdr:cNvPr>
        <xdr:cNvSpPr>
          <a:spLocks noChangeArrowheads="1"/>
        </xdr:cNvSpPr>
      </xdr:nvSpPr>
      <xdr:spPr bwMode="auto">
        <a:xfrm>
          <a:off x="6124575" y="1905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3999238" name="AutoShape 6">
          <a:extLst>
            <a:ext uri="{FF2B5EF4-FFF2-40B4-BE49-F238E27FC236}">
              <a16:creationId xmlns:a16="http://schemas.microsoft.com/office/drawing/2014/main" id="{C95A9095-90DF-4129-ABBF-73693645661C}"/>
            </a:ext>
          </a:extLst>
        </xdr:cNvPr>
        <xdr:cNvSpPr>
          <a:spLocks noChangeArrowheads="1"/>
        </xdr:cNvSpPr>
      </xdr:nvSpPr>
      <xdr:spPr bwMode="auto">
        <a:xfrm>
          <a:off x="6124575" y="33432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9525</xdr:colOff>
      <xdr:row>1</xdr:row>
      <xdr:rowOff>47625</xdr:rowOff>
    </xdr:from>
    <xdr:to>
      <xdr:col>12</xdr:col>
      <xdr:colOff>0</xdr:colOff>
      <xdr:row>1</xdr:row>
      <xdr:rowOff>314325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A0302DD4-F5D4-41CB-BF0F-3319E9FEFFEC}"/>
            </a:ext>
          </a:extLst>
        </xdr:cNvPr>
        <xdr:cNvSpPr>
          <a:spLocks noChangeArrowheads="1"/>
        </xdr:cNvSpPr>
      </xdr:nvSpPr>
      <xdr:spPr bwMode="auto">
        <a:xfrm>
          <a:off x="4600575" y="523875"/>
          <a:ext cx="714375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12</xdr:col>
      <xdr:colOff>9525</xdr:colOff>
      <xdr:row>1</xdr:row>
      <xdr:rowOff>47625</xdr:rowOff>
    </xdr:from>
    <xdr:to>
      <xdr:col>20</xdr:col>
      <xdr:colOff>0</xdr:colOff>
      <xdr:row>1</xdr:row>
      <xdr:rowOff>314325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D0E509D-0A02-42BB-839C-7ECECB377D30}"/>
            </a:ext>
          </a:extLst>
        </xdr:cNvPr>
        <xdr:cNvSpPr>
          <a:spLocks noChangeArrowheads="1"/>
        </xdr:cNvSpPr>
      </xdr:nvSpPr>
      <xdr:spPr bwMode="auto">
        <a:xfrm>
          <a:off x="5324475" y="523875"/>
          <a:ext cx="143827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20</xdr:col>
      <xdr:colOff>0</xdr:colOff>
      <xdr:row>1</xdr:row>
      <xdr:rowOff>47625</xdr:rowOff>
    </xdr:from>
    <xdr:to>
      <xdr:col>21</xdr:col>
      <xdr:colOff>361950</xdr:colOff>
      <xdr:row>1</xdr:row>
      <xdr:rowOff>314325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7CB33752-67FC-40A0-AD46-037DD30FAEFA}"/>
            </a:ext>
          </a:extLst>
        </xdr:cNvPr>
        <xdr:cNvSpPr>
          <a:spLocks noChangeArrowheads="1"/>
        </xdr:cNvSpPr>
      </xdr:nvSpPr>
      <xdr:spPr bwMode="auto">
        <a:xfrm>
          <a:off x="6762750" y="523875"/>
          <a:ext cx="609600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20</xdr:col>
      <xdr:colOff>0</xdr:colOff>
      <xdr:row>5</xdr:row>
      <xdr:rowOff>9525</xdr:rowOff>
    </xdr:from>
    <xdr:to>
      <xdr:col>20</xdr:col>
      <xdr:colOff>0</xdr:colOff>
      <xdr:row>5</xdr:row>
      <xdr:rowOff>152400</xdr:rowOff>
    </xdr:to>
    <xdr:sp macro="" textlink="">
      <xdr:nvSpPr>
        <xdr:cNvPr id="3999242" name="AutoShape 10">
          <a:extLst>
            <a:ext uri="{FF2B5EF4-FFF2-40B4-BE49-F238E27FC236}">
              <a16:creationId xmlns:a16="http://schemas.microsoft.com/office/drawing/2014/main" id="{958C2EBB-CDFD-4CED-B63E-9F58BBF73B6D}"/>
            </a:ext>
          </a:extLst>
        </xdr:cNvPr>
        <xdr:cNvSpPr>
          <a:spLocks noChangeArrowheads="1"/>
        </xdr:cNvSpPr>
      </xdr:nvSpPr>
      <xdr:spPr bwMode="auto">
        <a:xfrm>
          <a:off x="7439025" y="15716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12</xdr:row>
      <xdr:rowOff>9525</xdr:rowOff>
    </xdr:from>
    <xdr:to>
      <xdr:col>20</xdr:col>
      <xdr:colOff>0</xdr:colOff>
      <xdr:row>12</xdr:row>
      <xdr:rowOff>152400</xdr:rowOff>
    </xdr:to>
    <xdr:sp macro="" textlink="">
      <xdr:nvSpPr>
        <xdr:cNvPr id="3999243" name="AutoShape 11">
          <a:extLst>
            <a:ext uri="{FF2B5EF4-FFF2-40B4-BE49-F238E27FC236}">
              <a16:creationId xmlns:a16="http://schemas.microsoft.com/office/drawing/2014/main" id="{2816A127-7236-466C-8E9A-3A3EB3DBE789}"/>
            </a:ext>
          </a:extLst>
        </xdr:cNvPr>
        <xdr:cNvSpPr>
          <a:spLocks noChangeArrowheads="1"/>
        </xdr:cNvSpPr>
      </xdr:nvSpPr>
      <xdr:spPr bwMode="auto">
        <a:xfrm>
          <a:off x="7439025" y="27051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15</xdr:row>
      <xdr:rowOff>9525</xdr:rowOff>
    </xdr:from>
    <xdr:to>
      <xdr:col>20</xdr:col>
      <xdr:colOff>0</xdr:colOff>
      <xdr:row>15</xdr:row>
      <xdr:rowOff>152400</xdr:rowOff>
    </xdr:to>
    <xdr:sp macro="" textlink="">
      <xdr:nvSpPr>
        <xdr:cNvPr id="3999244" name="AutoShape 12">
          <a:extLst>
            <a:ext uri="{FF2B5EF4-FFF2-40B4-BE49-F238E27FC236}">
              <a16:creationId xmlns:a16="http://schemas.microsoft.com/office/drawing/2014/main" id="{88D1C615-81C7-4B2F-950F-81627CD90717}"/>
            </a:ext>
          </a:extLst>
        </xdr:cNvPr>
        <xdr:cNvSpPr>
          <a:spLocks noChangeArrowheads="1"/>
        </xdr:cNvSpPr>
      </xdr:nvSpPr>
      <xdr:spPr bwMode="auto">
        <a:xfrm>
          <a:off x="7439025" y="31908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6</xdr:row>
      <xdr:rowOff>9525</xdr:rowOff>
    </xdr:from>
    <xdr:to>
      <xdr:col>20</xdr:col>
      <xdr:colOff>0</xdr:colOff>
      <xdr:row>6</xdr:row>
      <xdr:rowOff>152400</xdr:rowOff>
    </xdr:to>
    <xdr:sp macro="" textlink="">
      <xdr:nvSpPr>
        <xdr:cNvPr id="3999245" name="AutoShape 13">
          <a:extLst>
            <a:ext uri="{FF2B5EF4-FFF2-40B4-BE49-F238E27FC236}">
              <a16:creationId xmlns:a16="http://schemas.microsoft.com/office/drawing/2014/main" id="{AEC85855-C49A-48D9-8F3A-32D71857388A}"/>
            </a:ext>
          </a:extLst>
        </xdr:cNvPr>
        <xdr:cNvSpPr>
          <a:spLocks noChangeArrowheads="1"/>
        </xdr:cNvSpPr>
      </xdr:nvSpPr>
      <xdr:spPr bwMode="auto">
        <a:xfrm>
          <a:off x="7439025" y="17335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19050</xdr:rowOff>
    </xdr:from>
    <xdr:to>
      <xdr:col>20</xdr:col>
      <xdr:colOff>0</xdr:colOff>
      <xdr:row>8</xdr:row>
      <xdr:rowOff>0</xdr:rowOff>
    </xdr:to>
    <xdr:sp macro="" textlink="">
      <xdr:nvSpPr>
        <xdr:cNvPr id="3999246" name="AutoShape 14">
          <a:extLst>
            <a:ext uri="{FF2B5EF4-FFF2-40B4-BE49-F238E27FC236}">
              <a16:creationId xmlns:a16="http://schemas.microsoft.com/office/drawing/2014/main" id="{BA24C5C5-C129-45E1-81D1-C40412C67B27}"/>
            </a:ext>
          </a:extLst>
        </xdr:cNvPr>
        <xdr:cNvSpPr>
          <a:spLocks noChangeArrowheads="1"/>
        </xdr:cNvSpPr>
      </xdr:nvSpPr>
      <xdr:spPr bwMode="auto">
        <a:xfrm>
          <a:off x="7439025" y="1905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8</xdr:row>
      <xdr:rowOff>152400</xdr:rowOff>
    </xdr:to>
    <xdr:sp macro="" textlink="">
      <xdr:nvSpPr>
        <xdr:cNvPr id="3999247" name="AutoShape 15">
          <a:extLst>
            <a:ext uri="{FF2B5EF4-FFF2-40B4-BE49-F238E27FC236}">
              <a16:creationId xmlns:a16="http://schemas.microsoft.com/office/drawing/2014/main" id="{FA008BDA-29B7-4812-ACEC-5D7129400B10}"/>
            </a:ext>
          </a:extLst>
        </xdr:cNvPr>
        <xdr:cNvSpPr>
          <a:spLocks noChangeArrowheads="1"/>
        </xdr:cNvSpPr>
      </xdr:nvSpPr>
      <xdr:spPr bwMode="auto">
        <a:xfrm>
          <a:off x="7439025" y="20574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9</xdr:row>
      <xdr:rowOff>9525</xdr:rowOff>
    </xdr:from>
    <xdr:to>
      <xdr:col>20</xdr:col>
      <xdr:colOff>0</xdr:colOff>
      <xdr:row>9</xdr:row>
      <xdr:rowOff>152400</xdr:rowOff>
    </xdr:to>
    <xdr:sp macro="" textlink="">
      <xdr:nvSpPr>
        <xdr:cNvPr id="3999248" name="AutoShape 16">
          <a:extLst>
            <a:ext uri="{FF2B5EF4-FFF2-40B4-BE49-F238E27FC236}">
              <a16:creationId xmlns:a16="http://schemas.microsoft.com/office/drawing/2014/main" id="{E715C94F-83C7-4D17-8390-57EA2AFFB070}"/>
            </a:ext>
          </a:extLst>
        </xdr:cNvPr>
        <xdr:cNvSpPr>
          <a:spLocks noChangeArrowheads="1"/>
        </xdr:cNvSpPr>
      </xdr:nvSpPr>
      <xdr:spPr bwMode="auto">
        <a:xfrm>
          <a:off x="7439025" y="22193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10</xdr:row>
      <xdr:rowOff>19050</xdr:rowOff>
    </xdr:from>
    <xdr:to>
      <xdr:col>20</xdr:col>
      <xdr:colOff>0</xdr:colOff>
      <xdr:row>11</xdr:row>
      <xdr:rowOff>0</xdr:rowOff>
    </xdr:to>
    <xdr:sp macro="" textlink="">
      <xdr:nvSpPr>
        <xdr:cNvPr id="3999249" name="AutoShape 17">
          <a:extLst>
            <a:ext uri="{FF2B5EF4-FFF2-40B4-BE49-F238E27FC236}">
              <a16:creationId xmlns:a16="http://schemas.microsoft.com/office/drawing/2014/main" id="{6E892EA4-E01C-4ED3-A421-9BC7A3D956BD}"/>
            </a:ext>
          </a:extLst>
        </xdr:cNvPr>
        <xdr:cNvSpPr>
          <a:spLocks noChangeArrowheads="1"/>
        </xdr:cNvSpPr>
      </xdr:nvSpPr>
      <xdr:spPr bwMode="auto">
        <a:xfrm>
          <a:off x="7439025" y="23907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11</xdr:row>
      <xdr:rowOff>152400</xdr:rowOff>
    </xdr:to>
    <xdr:sp macro="" textlink="">
      <xdr:nvSpPr>
        <xdr:cNvPr id="3999250" name="AutoShape 18">
          <a:extLst>
            <a:ext uri="{FF2B5EF4-FFF2-40B4-BE49-F238E27FC236}">
              <a16:creationId xmlns:a16="http://schemas.microsoft.com/office/drawing/2014/main" id="{5C83E702-8DBD-4596-BC74-037C2CDAB4AB}"/>
            </a:ext>
          </a:extLst>
        </xdr:cNvPr>
        <xdr:cNvSpPr>
          <a:spLocks noChangeArrowheads="1"/>
        </xdr:cNvSpPr>
      </xdr:nvSpPr>
      <xdr:spPr bwMode="auto">
        <a:xfrm>
          <a:off x="7439025" y="25431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16</xdr:row>
      <xdr:rowOff>0</xdr:rowOff>
    </xdr:from>
    <xdr:to>
      <xdr:col>20</xdr:col>
      <xdr:colOff>0</xdr:colOff>
      <xdr:row>16</xdr:row>
      <xdr:rowOff>0</xdr:rowOff>
    </xdr:to>
    <xdr:sp macro="" textlink="">
      <xdr:nvSpPr>
        <xdr:cNvPr id="3999251" name="AutoShape 20">
          <a:extLst>
            <a:ext uri="{FF2B5EF4-FFF2-40B4-BE49-F238E27FC236}">
              <a16:creationId xmlns:a16="http://schemas.microsoft.com/office/drawing/2014/main" id="{69202EB6-C593-4F67-8340-C08EA86F8D05}"/>
            </a:ext>
          </a:extLst>
        </xdr:cNvPr>
        <xdr:cNvSpPr>
          <a:spLocks noChangeArrowheads="1"/>
        </xdr:cNvSpPr>
      </xdr:nvSpPr>
      <xdr:spPr bwMode="auto">
        <a:xfrm>
          <a:off x="7439025" y="3343275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1</xdr:row>
      <xdr:rowOff>47625</xdr:rowOff>
    </xdr:from>
    <xdr:to>
      <xdr:col>9</xdr:col>
      <xdr:colOff>609600</xdr:colOff>
      <xdr:row>1</xdr:row>
      <xdr:rowOff>314325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0962E058-79B7-4731-99D1-9C9DC6C38CF1}"/>
            </a:ext>
          </a:extLst>
        </xdr:cNvPr>
        <xdr:cNvSpPr>
          <a:spLocks noChangeArrowheads="1"/>
        </xdr:cNvSpPr>
      </xdr:nvSpPr>
      <xdr:spPr bwMode="auto">
        <a:xfrm>
          <a:off x="3152775" y="523875"/>
          <a:ext cx="14382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3999253" name="AutoShape 27">
          <a:extLst>
            <a:ext uri="{FF2B5EF4-FFF2-40B4-BE49-F238E27FC236}">
              <a16:creationId xmlns:a16="http://schemas.microsoft.com/office/drawing/2014/main" id="{E16705AC-C674-4962-BD40-C16327D88722}"/>
            </a:ext>
          </a:extLst>
        </xdr:cNvPr>
        <xdr:cNvSpPr>
          <a:spLocks noChangeArrowheads="1"/>
        </xdr:cNvSpPr>
      </xdr:nvSpPr>
      <xdr:spPr bwMode="auto">
        <a:xfrm>
          <a:off x="6124575" y="34671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0</xdr:colOff>
      <xdr:row>18</xdr:row>
      <xdr:rowOff>0</xdr:rowOff>
    </xdr:to>
    <xdr:sp macro="" textlink="">
      <xdr:nvSpPr>
        <xdr:cNvPr id="3999254" name="AutoShape 28">
          <a:extLst>
            <a:ext uri="{FF2B5EF4-FFF2-40B4-BE49-F238E27FC236}">
              <a16:creationId xmlns:a16="http://schemas.microsoft.com/office/drawing/2014/main" id="{CE74B924-92D2-4347-8314-3AFF5A81EA40}"/>
            </a:ext>
          </a:extLst>
        </xdr:cNvPr>
        <xdr:cNvSpPr>
          <a:spLocks noChangeArrowheads="1"/>
        </xdr:cNvSpPr>
      </xdr:nvSpPr>
      <xdr:spPr bwMode="auto">
        <a:xfrm>
          <a:off x="7439025" y="34671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3999255" name="AutoShape 29">
          <a:extLst>
            <a:ext uri="{FF2B5EF4-FFF2-40B4-BE49-F238E27FC236}">
              <a16:creationId xmlns:a16="http://schemas.microsoft.com/office/drawing/2014/main" id="{89051F62-F6C4-41C8-BE9D-48240F591B5D}"/>
            </a:ext>
          </a:extLst>
        </xdr:cNvPr>
        <xdr:cNvSpPr>
          <a:spLocks noChangeArrowheads="1"/>
        </xdr:cNvSpPr>
      </xdr:nvSpPr>
      <xdr:spPr bwMode="auto">
        <a:xfrm>
          <a:off x="6124575" y="34671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0</xdr:colOff>
      <xdr:row>18</xdr:row>
      <xdr:rowOff>0</xdr:rowOff>
    </xdr:to>
    <xdr:sp macro="" textlink="">
      <xdr:nvSpPr>
        <xdr:cNvPr id="3999256" name="AutoShape 30">
          <a:extLst>
            <a:ext uri="{FF2B5EF4-FFF2-40B4-BE49-F238E27FC236}">
              <a16:creationId xmlns:a16="http://schemas.microsoft.com/office/drawing/2014/main" id="{0310C032-8F3C-42C8-9C34-FDA5BF98BEB3}"/>
            </a:ext>
          </a:extLst>
        </xdr:cNvPr>
        <xdr:cNvSpPr>
          <a:spLocks noChangeArrowheads="1"/>
        </xdr:cNvSpPr>
      </xdr:nvSpPr>
      <xdr:spPr bwMode="auto">
        <a:xfrm>
          <a:off x="7439025" y="346710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5</xdr:col>
      <xdr:colOff>609600</xdr:colOff>
      <xdr:row>1</xdr:row>
      <xdr:rowOff>314325</xdr:rowOff>
    </xdr:to>
    <xdr:sp macro="" textlink="">
      <xdr:nvSpPr>
        <xdr:cNvPr id="26" name="AutoShape 22">
          <a:extLst>
            <a:ext uri="{FF2B5EF4-FFF2-40B4-BE49-F238E27FC236}">
              <a16:creationId xmlns:a16="http://schemas.microsoft.com/office/drawing/2014/main" id="{10650AFA-5559-43C6-8C5A-12F62CCAD6EE}"/>
            </a:ext>
          </a:extLst>
        </xdr:cNvPr>
        <xdr:cNvSpPr>
          <a:spLocks noChangeArrowheads="1"/>
        </xdr:cNvSpPr>
      </xdr:nvSpPr>
      <xdr:spPr bwMode="auto">
        <a:xfrm>
          <a:off x="3552825" y="523875"/>
          <a:ext cx="69532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0611" name="Picture 1" descr="Logo WKO-Bundesinnung Bau">
          <a:extLst>
            <a:ext uri="{FF2B5EF4-FFF2-40B4-BE49-F238E27FC236}">
              <a16:creationId xmlns:a16="http://schemas.microsoft.com/office/drawing/2014/main" id="{A37913DC-5109-4E63-B889-E13C8005F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123825</xdr:colOff>
      <xdr:row>38</xdr:row>
      <xdr:rowOff>47625</xdr:rowOff>
    </xdr:from>
    <xdr:to>
      <xdr:col>36</xdr:col>
      <xdr:colOff>419100</xdr:colOff>
      <xdr:row>55</xdr:row>
      <xdr:rowOff>38100</xdr:rowOff>
    </xdr:to>
    <xdr:graphicFrame macro="">
      <xdr:nvGraphicFramePr>
        <xdr:cNvPr id="3035386" name="Diagramm 1">
          <a:extLst>
            <a:ext uri="{FF2B5EF4-FFF2-40B4-BE49-F238E27FC236}">
              <a16:creationId xmlns:a16="http://schemas.microsoft.com/office/drawing/2014/main" id="{65247891-8B03-4D9F-B811-4E7C876A6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123825</xdr:colOff>
      <xdr:row>56</xdr:row>
      <xdr:rowOff>76200</xdr:rowOff>
    </xdr:from>
    <xdr:to>
      <xdr:col>36</xdr:col>
      <xdr:colOff>409575</xdr:colOff>
      <xdr:row>73</xdr:row>
      <xdr:rowOff>66675</xdr:rowOff>
    </xdr:to>
    <xdr:graphicFrame macro="">
      <xdr:nvGraphicFramePr>
        <xdr:cNvPr id="3035387" name="Diagramm 2">
          <a:extLst>
            <a:ext uri="{FF2B5EF4-FFF2-40B4-BE49-F238E27FC236}">
              <a16:creationId xmlns:a16="http://schemas.microsoft.com/office/drawing/2014/main" id="{C919D0CC-D305-456D-8A03-C2E92AADC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133350</xdr:colOff>
      <xdr:row>74</xdr:row>
      <xdr:rowOff>76200</xdr:rowOff>
    </xdr:from>
    <xdr:to>
      <xdr:col>37</xdr:col>
      <xdr:colOff>381000</xdr:colOff>
      <xdr:row>95</xdr:row>
      <xdr:rowOff>104775</xdr:rowOff>
    </xdr:to>
    <xdr:graphicFrame macro="">
      <xdr:nvGraphicFramePr>
        <xdr:cNvPr id="3035388" name="Diagramm 5">
          <a:extLst>
            <a:ext uri="{FF2B5EF4-FFF2-40B4-BE49-F238E27FC236}">
              <a16:creationId xmlns:a16="http://schemas.microsoft.com/office/drawing/2014/main" id="{3113D3B2-E0D7-4A60-B5F8-BC572D023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43</xdr:row>
      <xdr:rowOff>125730</xdr:rowOff>
    </xdr:from>
    <xdr:to>
      <xdr:col>10</xdr:col>
      <xdr:colOff>0</xdr:colOff>
      <xdr:row>45</xdr:row>
      <xdr:rowOff>38200</xdr:rowOff>
    </xdr:to>
    <xdr:sp macro="" textlink="">
      <xdr:nvSpPr>
        <xdr:cNvPr id="11" name="Abgerundetes Rechteck 10">
          <a:extLst>
            <a:ext uri="{FF2B5EF4-FFF2-40B4-BE49-F238E27FC236}">
              <a16:creationId xmlns:a16="http://schemas.microsoft.com/office/drawing/2014/main" id="{8AB82912-F364-40B7-AD66-CBE444517189}"/>
            </a:ext>
          </a:extLst>
        </xdr:cNvPr>
        <xdr:cNvSpPr/>
      </xdr:nvSpPr>
      <xdr:spPr>
        <a:xfrm>
          <a:off x="6038850" y="4181475"/>
          <a:ext cx="561975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57</xdr:row>
      <xdr:rowOff>333375</xdr:rowOff>
    </xdr:from>
    <xdr:to>
      <xdr:col>3</xdr:col>
      <xdr:colOff>700842</xdr:colOff>
      <xdr:row>59</xdr:row>
      <xdr:rowOff>11497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4ADA9348-545F-4F4D-AC57-3CD6F549400C}"/>
            </a:ext>
          </a:extLst>
        </xdr:cNvPr>
        <xdr:cNvSpPr/>
      </xdr:nvSpPr>
      <xdr:spPr>
        <a:xfrm>
          <a:off x="2867025" y="12677775"/>
          <a:ext cx="581025" cy="21907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133350</xdr:colOff>
      <xdr:row>48</xdr:row>
      <xdr:rowOff>342900</xdr:rowOff>
    </xdr:from>
    <xdr:to>
      <xdr:col>3</xdr:col>
      <xdr:colOff>708999</xdr:colOff>
      <xdr:row>50</xdr:row>
      <xdr:rowOff>19050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EF458709-9878-48B6-8B36-B1628C29E44A}"/>
            </a:ext>
          </a:extLst>
        </xdr:cNvPr>
        <xdr:cNvSpPr/>
      </xdr:nvSpPr>
      <xdr:spPr>
        <a:xfrm>
          <a:off x="2876550" y="10620375"/>
          <a:ext cx="581025" cy="2286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39</xdr:row>
      <xdr:rowOff>392429</xdr:rowOff>
    </xdr:from>
    <xdr:to>
      <xdr:col>3</xdr:col>
      <xdr:colOff>700842</xdr:colOff>
      <xdr:row>41</xdr:row>
      <xdr:rowOff>11429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BF2E5C72-1903-481D-9FD6-F3C8DC68D3B3}"/>
            </a:ext>
          </a:extLst>
        </xdr:cNvPr>
        <xdr:cNvSpPr/>
      </xdr:nvSpPr>
      <xdr:spPr>
        <a:xfrm>
          <a:off x="2867025" y="8601074"/>
          <a:ext cx="581025" cy="2190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34</xdr:row>
      <xdr:rowOff>144780</xdr:rowOff>
    </xdr:from>
    <xdr:to>
      <xdr:col>10</xdr:col>
      <xdr:colOff>0</xdr:colOff>
      <xdr:row>36</xdr:row>
      <xdr:rowOff>47780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B9E1F2F5-6A97-4AB6-8964-1A31BE9DEE5E}"/>
            </a:ext>
          </a:extLst>
        </xdr:cNvPr>
        <xdr:cNvSpPr/>
      </xdr:nvSpPr>
      <xdr:spPr>
        <a:xfrm>
          <a:off x="6038850" y="613410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52</xdr:row>
      <xdr:rowOff>144780</xdr:rowOff>
    </xdr:from>
    <xdr:to>
      <xdr:col>10</xdr:col>
      <xdr:colOff>0</xdr:colOff>
      <xdr:row>54</xdr:row>
      <xdr:rowOff>126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B2411F10-AA58-4EFA-99C6-4EC19021DA8E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30</xdr:row>
      <xdr:rowOff>428625</xdr:rowOff>
    </xdr:from>
    <xdr:to>
      <xdr:col>3</xdr:col>
      <xdr:colOff>700842</xdr:colOff>
      <xdr:row>32</xdr:row>
      <xdr:rowOff>11627</xdr:rowOff>
    </xdr:to>
    <xdr:sp macro="" textlink="">
      <xdr:nvSpPr>
        <xdr:cNvPr id="8" name="Abgerundetes Rechteck 7">
          <a:extLst>
            <a:ext uri="{FF2B5EF4-FFF2-40B4-BE49-F238E27FC236}">
              <a16:creationId xmlns:a16="http://schemas.microsoft.com/office/drawing/2014/main" id="{FFA8D3A7-7541-4F9A-BC6D-73B6BA3D43E3}"/>
            </a:ext>
          </a:extLst>
        </xdr:cNvPr>
        <xdr:cNvSpPr/>
      </xdr:nvSpPr>
      <xdr:spPr>
        <a:xfrm>
          <a:off x="2867025" y="6115050"/>
          <a:ext cx="581025" cy="21907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3</xdr:col>
      <xdr:colOff>121920</xdr:colOff>
      <xdr:row>21</xdr:row>
      <xdr:rowOff>354330</xdr:rowOff>
    </xdr:from>
    <xdr:to>
      <xdr:col>3</xdr:col>
      <xdr:colOff>700842</xdr:colOff>
      <xdr:row>23</xdr:row>
      <xdr:rowOff>11430</xdr:rowOff>
    </xdr:to>
    <xdr:sp macro="" textlink="">
      <xdr:nvSpPr>
        <xdr:cNvPr id="9" name="Abgerundetes Rechteck 8">
          <a:extLst>
            <a:ext uri="{FF2B5EF4-FFF2-40B4-BE49-F238E27FC236}">
              <a16:creationId xmlns:a16="http://schemas.microsoft.com/office/drawing/2014/main" id="{990FD119-F804-41E3-B9BF-66154398ABF5}"/>
            </a:ext>
          </a:extLst>
        </xdr:cNvPr>
        <xdr:cNvSpPr/>
      </xdr:nvSpPr>
      <xdr:spPr>
        <a:xfrm>
          <a:off x="2867025" y="4152900"/>
          <a:ext cx="581025" cy="2286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66675</xdr:colOff>
      <xdr:row>25</xdr:row>
      <xdr:rowOff>144780</xdr:rowOff>
    </xdr:from>
    <xdr:to>
      <xdr:col>10</xdr:col>
      <xdr:colOff>9525</xdr:colOff>
      <xdr:row>27</xdr:row>
      <xdr:rowOff>47780</xdr:rowOff>
    </xdr:to>
    <xdr:sp macro="" textlink="">
      <xdr:nvSpPr>
        <xdr:cNvPr id="10" name="Abgerundetes Rechteck 9">
          <a:extLst>
            <a:ext uri="{FF2B5EF4-FFF2-40B4-BE49-F238E27FC236}">
              <a16:creationId xmlns:a16="http://schemas.microsoft.com/office/drawing/2014/main" id="{9D7B507C-AB59-4AA2-8FED-EB3FEA46C3EA}"/>
            </a:ext>
          </a:extLst>
        </xdr:cNvPr>
        <xdr:cNvSpPr/>
      </xdr:nvSpPr>
      <xdr:spPr>
        <a:xfrm>
          <a:off x="6048375" y="43624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66675</xdr:colOff>
      <xdr:row>16</xdr:row>
      <xdr:rowOff>144780</xdr:rowOff>
    </xdr:from>
    <xdr:to>
      <xdr:col>10</xdr:col>
      <xdr:colOff>9525</xdr:colOff>
      <xdr:row>18</xdr:row>
      <xdr:rowOff>47780</xdr:rowOff>
    </xdr:to>
    <xdr:sp macro="" textlink="">
      <xdr:nvSpPr>
        <xdr:cNvPr id="12" name="Abgerundetes Rechteck 11">
          <a:extLst>
            <a:ext uri="{FF2B5EF4-FFF2-40B4-BE49-F238E27FC236}">
              <a16:creationId xmlns:a16="http://schemas.microsoft.com/office/drawing/2014/main" id="{6E4B4A1A-DD53-47B0-BA20-7FE400268352}"/>
            </a:ext>
          </a:extLst>
        </xdr:cNvPr>
        <xdr:cNvSpPr/>
      </xdr:nvSpPr>
      <xdr:spPr>
        <a:xfrm>
          <a:off x="6048375" y="259080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B10" sqref="B10"/>
    </sheetView>
  </sheetViews>
  <sheetFormatPr baseColWidth="10" defaultColWidth="11.44140625" defaultRowHeight="13.2" x14ac:dyDescent="0.25"/>
  <cols>
    <col min="1" max="1" width="39.33203125" style="260" customWidth="1"/>
    <col min="2" max="2" width="11.44140625" style="260"/>
    <col min="3" max="3" width="3.6640625" style="260" customWidth="1"/>
    <col min="4" max="16384" width="11.44140625" style="260"/>
  </cols>
  <sheetData>
    <row r="1" spans="1:3" ht="17.399999999999999" x14ac:dyDescent="0.3">
      <c r="A1" s="259" t="s">
        <v>171</v>
      </c>
    </row>
    <row r="3" spans="1:3" ht="18" customHeight="1" x14ac:dyDescent="0.25">
      <c r="A3" s="261" t="s">
        <v>172</v>
      </c>
      <c r="B3" s="262">
        <f>Personaleinsatzplan!BD13</f>
        <v>99.674199576000007</v>
      </c>
      <c r="C3" s="263" t="s">
        <v>158</v>
      </c>
    </row>
    <row r="4" spans="1:3" ht="18" customHeight="1" x14ac:dyDescent="0.25">
      <c r="A4" s="261" t="s">
        <v>208</v>
      </c>
      <c r="B4" s="262">
        <f>Personaleinsatzplan!AX19</f>
        <v>53.058509279999996</v>
      </c>
      <c r="C4" s="263" t="s">
        <v>158</v>
      </c>
    </row>
    <row r="5" spans="1:3" ht="18" customHeight="1" x14ac:dyDescent="0.25">
      <c r="A5" s="261" t="s">
        <v>207</v>
      </c>
      <c r="B5" s="262">
        <f>Personaleinsatzplan!AR19</f>
        <v>90.957444480000007</v>
      </c>
      <c r="C5" s="263" t="s">
        <v>158</v>
      </c>
    </row>
    <row r="6" spans="1:3" ht="18" customHeight="1" x14ac:dyDescent="0.25">
      <c r="A6" s="261" t="s">
        <v>206</v>
      </c>
      <c r="B6" s="262">
        <f>Personaleinsatzplan!AL19</f>
        <v>109.90691208000001</v>
      </c>
      <c r="C6" s="263" t="s">
        <v>158</v>
      </c>
    </row>
    <row r="7" spans="1:3" ht="18" customHeight="1" x14ac:dyDescent="0.25"/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showGridLines="0" workbookViewId="0">
      <selection activeCell="B19" sqref="B19"/>
    </sheetView>
  </sheetViews>
  <sheetFormatPr baseColWidth="10" defaultRowHeight="13.2" x14ac:dyDescent="0.25"/>
  <cols>
    <col min="1" max="1" width="24.44140625" customWidth="1"/>
    <col min="2" max="2" width="20.6640625" customWidth="1"/>
    <col min="3" max="3" width="10.109375" customWidth="1"/>
    <col min="4" max="4" width="16.6640625" customWidth="1"/>
  </cols>
  <sheetData>
    <row r="1" spans="1:3" ht="17.399999999999999" x14ac:dyDescent="0.3">
      <c r="A1" s="62" t="s">
        <v>175</v>
      </c>
    </row>
    <row r="3" spans="1:3" s="5" customFormat="1" ht="20.100000000000001" customHeight="1" x14ac:dyDescent="0.25">
      <c r="A3" s="207" t="s">
        <v>166</v>
      </c>
      <c r="B3" s="269" t="s">
        <v>226</v>
      </c>
      <c r="C3" s="206"/>
    </row>
    <row r="4" spans="1:3" s="5" customFormat="1" ht="20.100000000000001" customHeight="1" x14ac:dyDescent="0.25">
      <c r="A4" s="207" t="s">
        <v>54</v>
      </c>
      <c r="B4" s="269" t="s">
        <v>227</v>
      </c>
      <c r="C4" s="206"/>
    </row>
    <row r="5" spans="1:3" s="5" customFormat="1" ht="20.100000000000001" customHeight="1" x14ac:dyDescent="0.25">
      <c r="A5" s="207" t="s">
        <v>177</v>
      </c>
      <c r="B5" s="270">
        <v>19</v>
      </c>
      <c r="C5" s="207" t="s">
        <v>127</v>
      </c>
    </row>
    <row r="6" spans="1:3" s="5" customFormat="1" ht="20.100000000000001" customHeight="1" x14ac:dyDescent="0.25">
      <c r="A6" s="207" t="s">
        <v>77</v>
      </c>
      <c r="B6" s="270">
        <v>1000</v>
      </c>
      <c r="C6" s="207" t="s">
        <v>168</v>
      </c>
    </row>
    <row r="7" spans="1:3" s="5" customFormat="1" ht="20.100000000000001" customHeight="1" x14ac:dyDescent="0.25">
      <c r="A7" s="207" t="s">
        <v>169</v>
      </c>
      <c r="B7" s="271">
        <v>2005</v>
      </c>
      <c r="C7" s="207" t="s">
        <v>170</v>
      </c>
    </row>
    <row r="8" spans="1:3" s="5" customFormat="1" ht="20.100000000000001" customHeight="1" x14ac:dyDescent="0.25">
      <c r="A8" s="207" t="s">
        <v>84</v>
      </c>
      <c r="B8" s="208">
        <f>B6*B7</f>
        <v>2005000</v>
      </c>
      <c r="C8" s="207" t="s">
        <v>167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3"/>
  <sheetViews>
    <sheetView showGridLines="0" zoomScaleNormal="100" zoomScaleSheetLayoutView="85" workbookViewId="0">
      <selection activeCell="D5" sqref="D5"/>
    </sheetView>
  </sheetViews>
  <sheetFormatPr baseColWidth="10" defaultColWidth="11.44140625" defaultRowHeight="15" x14ac:dyDescent="0.25"/>
  <cols>
    <col min="1" max="1" width="4.88671875" style="41" customWidth="1"/>
    <col min="2" max="2" width="35.6640625" style="41" customWidth="1"/>
    <col min="3" max="3" width="1.109375" style="41" customWidth="1"/>
    <col min="4" max="4" width="20.109375" style="41" bestFit="1" customWidth="1"/>
    <col min="5" max="5" width="8.44140625" style="41" customWidth="1"/>
    <col min="6" max="6" width="12.33203125" style="41" customWidth="1"/>
    <col min="7" max="7" width="1.109375" style="41" customWidth="1"/>
    <col min="8" max="8" width="19.109375" style="41" customWidth="1"/>
    <col min="9" max="9" width="8.44140625" style="41" customWidth="1"/>
    <col min="10" max="16384" width="11.44140625" style="41"/>
  </cols>
  <sheetData>
    <row r="1" spans="1:10" ht="17.399999999999999" x14ac:dyDescent="0.3">
      <c r="A1" s="62" t="s">
        <v>186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10" s="33" customFormat="1" ht="15.6" x14ac:dyDescent="0.3">
      <c r="A3" s="32" t="s">
        <v>53</v>
      </c>
      <c r="B3" s="40"/>
      <c r="C3" s="32"/>
      <c r="D3" s="332" t="str">
        <f>Projektannahmen!B3</f>
        <v>Bürogebäude 3-stöckig, Salzburg</v>
      </c>
      <c r="E3" s="332"/>
      <c r="F3" s="332"/>
      <c r="G3" s="332"/>
      <c r="H3" s="332"/>
      <c r="I3" s="332"/>
      <c r="J3" s="121"/>
    </row>
    <row r="4" spans="1:10" s="33" customFormat="1" ht="15.6" x14ac:dyDescent="0.3">
      <c r="A4" s="32" t="s">
        <v>54</v>
      </c>
      <c r="B4" s="40"/>
      <c r="C4" s="32"/>
      <c r="D4" s="333" t="str">
        <f>Projektannahmen!B4</f>
        <v>AG 02</v>
      </c>
      <c r="E4" s="334"/>
      <c r="F4" s="334"/>
      <c r="G4" s="334"/>
      <c r="H4" s="334"/>
      <c r="I4" s="335"/>
      <c r="J4" s="121"/>
    </row>
    <row r="5" spans="1:10" s="33" customFormat="1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10" s="33" customFormat="1" ht="16.2" thickBot="1" x14ac:dyDescent="0.35">
      <c r="A6" s="32"/>
      <c r="B6" s="32"/>
      <c r="C6" s="32"/>
      <c r="D6" s="331" t="s">
        <v>89</v>
      </c>
      <c r="E6" s="331"/>
      <c r="F6" s="331"/>
      <c r="G6" s="44"/>
      <c r="H6" s="331" t="s">
        <v>90</v>
      </c>
      <c r="I6" s="331"/>
    </row>
    <row r="7" spans="1:10" s="1" customFormat="1" ht="28.2" thickBot="1" x14ac:dyDescent="0.3">
      <c r="A7" s="58" t="s">
        <v>57</v>
      </c>
      <c r="B7" s="60" t="s">
        <v>58</v>
      </c>
      <c r="C7" s="44"/>
      <c r="D7" s="79" t="s">
        <v>135</v>
      </c>
      <c r="E7" s="59" t="s">
        <v>91</v>
      </c>
      <c r="F7" s="60" t="s">
        <v>62</v>
      </c>
      <c r="G7" s="64"/>
      <c r="H7" s="58" t="s">
        <v>113</v>
      </c>
      <c r="I7" s="60" t="s">
        <v>91</v>
      </c>
    </row>
    <row r="8" spans="1:10" s="33" customFormat="1" ht="16.2" thickBot="1" x14ac:dyDescent="0.35">
      <c r="A8" s="32"/>
      <c r="B8" s="32"/>
      <c r="C8" s="32"/>
      <c r="D8" s="32"/>
      <c r="E8" s="32"/>
      <c r="F8" s="32"/>
      <c r="G8" s="32"/>
      <c r="H8" s="32"/>
      <c r="I8" s="32"/>
    </row>
    <row r="9" spans="1:10" s="70" customFormat="1" ht="19.5" customHeight="1" thickBot="1" x14ac:dyDescent="0.3">
      <c r="A9" s="48" t="s">
        <v>178</v>
      </c>
      <c r="B9" s="49"/>
      <c r="C9" s="71"/>
      <c r="D9" s="75" t="s">
        <v>92</v>
      </c>
      <c r="E9" s="76"/>
      <c r="F9" s="77">
        <v>3</v>
      </c>
      <c r="G9" s="71"/>
      <c r="H9" s="120"/>
      <c r="I9" s="49"/>
    </row>
    <row r="10" spans="1:10" s="1" customFormat="1" ht="7.5" customHeight="1" x14ac:dyDescent="0.25">
      <c r="A10" s="44"/>
      <c r="C10" s="44"/>
      <c r="D10" s="51"/>
      <c r="E10" s="44"/>
      <c r="F10" s="44"/>
      <c r="G10" s="44"/>
      <c r="H10" s="44"/>
    </row>
    <row r="11" spans="1:10" s="52" customFormat="1" ht="22.5" customHeight="1" x14ac:dyDescent="0.25">
      <c r="A11" s="272" t="s">
        <v>179</v>
      </c>
      <c r="B11" s="63" t="s">
        <v>181</v>
      </c>
      <c r="C11" s="66"/>
      <c r="D11" s="67">
        <v>1</v>
      </c>
      <c r="E11" s="68">
        <v>3</v>
      </c>
      <c r="F11" s="210"/>
      <c r="G11" s="55"/>
      <c r="H11" s="211"/>
      <c r="I11" s="68">
        <v>0</v>
      </c>
    </row>
    <row r="12" spans="1:10" s="52" customFormat="1" ht="22.5" customHeight="1" x14ac:dyDescent="0.25">
      <c r="A12" s="65" t="s">
        <v>180</v>
      </c>
      <c r="B12" s="63" t="s">
        <v>182</v>
      </c>
      <c r="C12" s="66"/>
      <c r="D12" s="67">
        <v>1</v>
      </c>
      <c r="E12" s="68">
        <v>1</v>
      </c>
      <c r="F12" s="210"/>
      <c r="G12" s="55"/>
      <c r="H12" s="212"/>
      <c r="I12" s="69">
        <v>0</v>
      </c>
    </row>
    <row r="13" spans="1:10" s="52" customFormat="1" ht="22.5" customHeight="1" x14ac:dyDescent="0.25">
      <c r="A13" s="65" t="s">
        <v>184</v>
      </c>
      <c r="B13" s="63" t="s">
        <v>183</v>
      </c>
      <c r="C13" s="66"/>
      <c r="D13" s="67">
        <v>1</v>
      </c>
      <c r="E13" s="68">
        <v>1</v>
      </c>
      <c r="F13" s="210"/>
      <c r="G13" s="55"/>
      <c r="H13" s="212"/>
      <c r="I13" s="69">
        <v>0</v>
      </c>
    </row>
    <row r="14" spans="1:10" s="1" customFormat="1" ht="14.4" thickBot="1" x14ac:dyDescent="0.3">
      <c r="A14" s="44"/>
      <c r="B14" s="44"/>
      <c r="C14" s="44"/>
      <c r="D14" s="44"/>
      <c r="E14" s="44"/>
      <c r="F14" s="44"/>
      <c r="G14" s="44"/>
      <c r="H14" s="44"/>
      <c r="I14" s="44"/>
    </row>
    <row r="15" spans="1:10" s="70" customFormat="1" ht="19.5" customHeight="1" thickBot="1" x14ac:dyDescent="0.3">
      <c r="A15" s="48" t="s">
        <v>185</v>
      </c>
      <c r="B15" s="49"/>
      <c r="C15" s="71"/>
      <c r="D15" s="75" t="s">
        <v>92</v>
      </c>
      <c r="E15" s="76"/>
      <c r="F15" s="77">
        <v>4</v>
      </c>
      <c r="G15" s="71"/>
      <c r="H15" s="120"/>
      <c r="I15" s="49"/>
    </row>
    <row r="16" spans="1:10" s="1" customFormat="1" ht="7.5" customHeight="1" x14ac:dyDescent="0.25">
      <c r="A16" s="44"/>
      <c r="C16" s="44"/>
      <c r="D16" s="51"/>
      <c r="E16" s="44"/>
      <c r="F16" s="44"/>
      <c r="G16" s="44"/>
      <c r="H16" s="44"/>
    </row>
    <row r="17" spans="1:9" s="52" customFormat="1" ht="22.5" customHeight="1" x14ac:dyDescent="0.25">
      <c r="A17" s="272" t="s">
        <v>179</v>
      </c>
      <c r="B17" s="63" t="s">
        <v>181</v>
      </c>
      <c r="C17" s="66"/>
      <c r="D17" s="67">
        <v>1</v>
      </c>
      <c r="E17" s="68">
        <v>4</v>
      </c>
      <c r="F17" s="210"/>
      <c r="G17" s="55"/>
      <c r="H17" s="211"/>
      <c r="I17" s="68">
        <v>0</v>
      </c>
    </row>
    <row r="18" spans="1:9" s="52" customFormat="1" ht="22.5" customHeight="1" x14ac:dyDescent="0.25">
      <c r="A18" s="65" t="s">
        <v>180</v>
      </c>
      <c r="B18" s="63" t="s">
        <v>182</v>
      </c>
      <c r="C18" s="66"/>
      <c r="D18" s="67">
        <v>1</v>
      </c>
      <c r="E18" s="68">
        <v>2</v>
      </c>
      <c r="F18" s="210"/>
      <c r="G18" s="55"/>
      <c r="H18" s="212"/>
      <c r="I18" s="69">
        <v>0</v>
      </c>
    </row>
    <row r="19" spans="1:9" s="52" customFormat="1" ht="22.5" customHeight="1" x14ac:dyDescent="0.25">
      <c r="A19" s="65" t="s">
        <v>184</v>
      </c>
      <c r="B19" s="63" t="s">
        <v>183</v>
      </c>
      <c r="C19" s="66"/>
      <c r="D19" s="67">
        <v>1</v>
      </c>
      <c r="E19" s="68">
        <v>2</v>
      </c>
      <c r="F19" s="210"/>
      <c r="G19" s="55"/>
      <c r="H19" s="212"/>
      <c r="I19" s="69">
        <v>0</v>
      </c>
    </row>
    <row r="20" spans="1:9" s="1" customFormat="1" ht="14.4" thickBot="1" x14ac:dyDescent="0.3">
      <c r="A20" s="44"/>
      <c r="B20" s="44"/>
      <c r="C20" s="44"/>
      <c r="D20" s="44"/>
      <c r="E20" s="44"/>
      <c r="F20" s="44"/>
      <c r="G20" s="44"/>
      <c r="H20" s="44"/>
      <c r="I20" s="44"/>
    </row>
    <row r="21" spans="1:9" s="70" customFormat="1" ht="19.5" customHeight="1" thickBot="1" x14ac:dyDescent="0.3">
      <c r="A21" s="48" t="s">
        <v>66</v>
      </c>
      <c r="B21" s="49"/>
      <c r="C21" s="71"/>
      <c r="D21" s="75" t="s">
        <v>92</v>
      </c>
      <c r="E21" s="76"/>
      <c r="F21" s="77">
        <v>2</v>
      </c>
      <c r="G21" s="71"/>
      <c r="H21" s="120"/>
      <c r="I21" s="49"/>
    </row>
    <row r="22" spans="1:9" s="1" customFormat="1" ht="7.5" customHeight="1" x14ac:dyDescent="0.25">
      <c r="A22" s="44"/>
      <c r="C22" s="44"/>
      <c r="D22" s="51"/>
      <c r="E22" s="44"/>
      <c r="F22" s="44"/>
      <c r="G22" s="44"/>
      <c r="H22" s="44"/>
    </row>
    <row r="23" spans="1:9" s="52" customFormat="1" ht="22.5" customHeight="1" x14ac:dyDescent="0.25">
      <c r="A23" s="272" t="s">
        <v>179</v>
      </c>
      <c r="B23" s="63" t="s">
        <v>181</v>
      </c>
      <c r="C23" s="66"/>
      <c r="D23" s="67">
        <v>1</v>
      </c>
      <c r="E23" s="68">
        <v>2</v>
      </c>
      <c r="F23" s="210"/>
      <c r="G23" s="55"/>
      <c r="H23" s="211"/>
      <c r="I23" s="68">
        <v>0</v>
      </c>
    </row>
    <row r="24" spans="1:9" s="52" customFormat="1" ht="22.5" customHeight="1" x14ac:dyDescent="0.25">
      <c r="A24" s="65" t="s">
        <v>180</v>
      </c>
      <c r="B24" s="63" t="s">
        <v>182</v>
      </c>
      <c r="C24" s="66"/>
      <c r="D24" s="67">
        <v>1</v>
      </c>
      <c r="E24" s="68">
        <v>1</v>
      </c>
      <c r="F24" s="210"/>
      <c r="G24" s="55"/>
      <c r="H24" s="212"/>
      <c r="I24" s="69">
        <v>0</v>
      </c>
    </row>
    <row r="25" spans="1:9" s="52" customFormat="1" ht="22.5" customHeight="1" x14ac:dyDescent="0.25">
      <c r="A25" s="65" t="s">
        <v>184</v>
      </c>
      <c r="B25" s="63" t="s">
        <v>183</v>
      </c>
      <c r="C25" s="66"/>
      <c r="D25" s="67">
        <v>1</v>
      </c>
      <c r="E25" s="68">
        <v>1</v>
      </c>
      <c r="F25" s="210"/>
      <c r="G25" s="55"/>
      <c r="H25" s="212"/>
      <c r="I25" s="69">
        <v>0</v>
      </c>
    </row>
    <row r="26" spans="1:9" s="1" customFormat="1" ht="14.4" thickBot="1" x14ac:dyDescent="0.3">
      <c r="A26" s="44"/>
      <c r="B26" s="44"/>
      <c r="C26" s="44"/>
      <c r="D26" s="44"/>
      <c r="E26" s="44"/>
      <c r="F26" s="44"/>
      <c r="G26" s="44"/>
      <c r="H26" s="44"/>
      <c r="I26" s="44"/>
    </row>
    <row r="27" spans="1:9" s="70" customFormat="1" ht="19.5" customHeight="1" thickBot="1" x14ac:dyDescent="0.3">
      <c r="A27" s="48" t="s">
        <v>68</v>
      </c>
      <c r="B27" s="49"/>
      <c r="C27" s="71"/>
      <c r="D27" s="75" t="str">
        <f>D21</f>
        <v>Dauer d. Phase [Mo]</v>
      </c>
      <c r="E27" s="76"/>
      <c r="F27" s="77">
        <v>8</v>
      </c>
      <c r="G27" s="71"/>
      <c r="H27" s="120"/>
      <c r="I27" s="49"/>
    </row>
    <row r="28" spans="1:9" s="1" customFormat="1" ht="7.5" customHeight="1" x14ac:dyDescent="0.25">
      <c r="A28" s="44"/>
      <c r="C28" s="44"/>
      <c r="D28" s="51"/>
      <c r="E28" s="44"/>
      <c r="F28" s="44"/>
      <c r="G28" s="44"/>
      <c r="H28" s="44"/>
    </row>
    <row r="29" spans="1:9" s="52" customFormat="1" ht="22.5" customHeight="1" x14ac:dyDescent="0.25">
      <c r="A29" s="272" t="s">
        <v>179</v>
      </c>
      <c r="B29" s="63" t="s">
        <v>181</v>
      </c>
      <c r="C29" s="66"/>
      <c r="D29" s="67">
        <v>1</v>
      </c>
      <c r="E29" s="68">
        <v>8</v>
      </c>
      <c r="F29" s="210"/>
      <c r="G29" s="55"/>
      <c r="H29" s="211"/>
      <c r="I29" s="68">
        <v>0</v>
      </c>
    </row>
    <row r="30" spans="1:9" s="52" customFormat="1" ht="22.5" customHeight="1" x14ac:dyDescent="0.25">
      <c r="A30" s="65" t="s">
        <v>180</v>
      </c>
      <c r="B30" s="63" t="s">
        <v>182</v>
      </c>
      <c r="C30" s="66"/>
      <c r="D30" s="67">
        <v>1</v>
      </c>
      <c r="E30" s="68">
        <v>8</v>
      </c>
      <c r="F30" s="210"/>
      <c r="G30" s="55"/>
      <c r="H30" s="211"/>
      <c r="I30" s="68">
        <v>0</v>
      </c>
    </row>
    <row r="31" spans="1:9" s="52" customFormat="1" ht="22.5" customHeight="1" x14ac:dyDescent="0.25">
      <c r="A31" s="65" t="s">
        <v>184</v>
      </c>
      <c r="B31" s="63" t="s">
        <v>183</v>
      </c>
      <c r="C31" s="66"/>
      <c r="D31" s="67">
        <v>1</v>
      </c>
      <c r="E31" s="68">
        <v>8</v>
      </c>
      <c r="F31" s="210"/>
      <c r="G31" s="55"/>
      <c r="H31" s="211"/>
      <c r="I31" s="68">
        <v>0</v>
      </c>
    </row>
    <row r="32" spans="1:9" s="1" customFormat="1" ht="14.4" thickBot="1" x14ac:dyDescent="0.3">
      <c r="A32" s="44"/>
      <c r="B32" s="44"/>
      <c r="C32" s="44"/>
      <c r="D32" s="44"/>
      <c r="E32" s="44"/>
      <c r="F32" s="44"/>
      <c r="G32" s="44"/>
      <c r="H32" s="44"/>
      <c r="I32" s="44"/>
    </row>
    <row r="33" spans="1:9" s="70" customFormat="1" ht="19.5" customHeight="1" thickBot="1" x14ac:dyDescent="0.3">
      <c r="A33" s="48" t="s">
        <v>67</v>
      </c>
      <c r="B33" s="49"/>
      <c r="C33" s="71"/>
      <c r="D33" s="75" t="str">
        <f>D21</f>
        <v>Dauer d. Phase [Mo]</v>
      </c>
      <c r="E33" s="76"/>
      <c r="F33" s="77">
        <v>2</v>
      </c>
      <c r="G33" s="71"/>
      <c r="H33" s="120"/>
      <c r="I33" s="49"/>
    </row>
    <row r="34" spans="1:9" s="1" customFormat="1" ht="7.5" customHeight="1" x14ac:dyDescent="0.25">
      <c r="A34" s="44"/>
      <c r="C34" s="44"/>
      <c r="D34" s="51"/>
      <c r="E34" s="44"/>
      <c r="F34" s="44"/>
      <c r="G34" s="44"/>
      <c r="H34" s="44"/>
    </row>
    <row r="35" spans="1:9" s="52" customFormat="1" ht="22.5" customHeight="1" x14ac:dyDescent="0.25">
      <c r="A35" s="272" t="s">
        <v>179</v>
      </c>
      <c r="B35" s="63" t="s">
        <v>181</v>
      </c>
      <c r="C35" s="55"/>
      <c r="D35" s="67">
        <v>1</v>
      </c>
      <c r="E35" s="68">
        <v>2</v>
      </c>
      <c r="F35" s="210"/>
      <c r="G35" s="55"/>
      <c r="H35" s="211"/>
      <c r="I35" s="68"/>
    </row>
    <row r="36" spans="1:9" s="52" customFormat="1" ht="22.5" customHeight="1" x14ac:dyDescent="0.25">
      <c r="A36" s="65" t="s">
        <v>180</v>
      </c>
      <c r="B36" s="63" t="s">
        <v>182</v>
      </c>
      <c r="C36" s="55"/>
      <c r="D36" s="67">
        <v>1</v>
      </c>
      <c r="E36" s="68">
        <v>2</v>
      </c>
      <c r="F36" s="210"/>
      <c r="G36" s="55"/>
      <c r="H36" s="211"/>
      <c r="I36" s="68"/>
    </row>
    <row r="37" spans="1:9" s="52" customFormat="1" ht="22.5" customHeight="1" x14ac:dyDescent="0.25">
      <c r="A37" s="65" t="s">
        <v>184</v>
      </c>
      <c r="B37" s="63" t="s">
        <v>183</v>
      </c>
      <c r="C37" s="55"/>
      <c r="D37" s="67">
        <v>1</v>
      </c>
      <c r="E37" s="68">
        <v>1</v>
      </c>
      <c r="F37" s="210"/>
      <c r="G37" s="55"/>
      <c r="H37" s="211"/>
      <c r="I37" s="68"/>
    </row>
    <row r="38" spans="1:9" s="1" customFormat="1" ht="14.4" thickBot="1" x14ac:dyDescent="0.3">
      <c r="A38" s="44"/>
      <c r="B38" s="44"/>
      <c r="C38" s="44"/>
      <c r="D38" s="44"/>
      <c r="E38" s="44"/>
      <c r="F38" s="44"/>
      <c r="G38" s="44"/>
      <c r="H38" s="87"/>
      <c r="I38" s="44"/>
    </row>
    <row r="39" spans="1:9" ht="16.2" thickBot="1" x14ac:dyDescent="0.35">
      <c r="A39" s="88" t="s">
        <v>115</v>
      </c>
      <c r="B39" s="89"/>
      <c r="D39" s="44"/>
      <c r="E39" s="44"/>
      <c r="F39" s="209">
        <f>F9+F15+F21+F27+F33</f>
        <v>19</v>
      </c>
      <c r="G39" s="44"/>
      <c r="H39" s="87"/>
      <c r="I39" s="44"/>
    </row>
    <row r="40" spans="1:9" x14ac:dyDescent="0.25">
      <c r="A40" s="44"/>
      <c r="B40" s="44"/>
      <c r="C40" s="44"/>
      <c r="D40" s="44"/>
      <c r="E40" s="44"/>
      <c r="F40" s="44"/>
      <c r="G40" s="44"/>
      <c r="H40" s="44"/>
      <c r="I40" s="44"/>
    </row>
    <row r="41" spans="1:9" x14ac:dyDescent="0.25">
      <c r="G41" s="44"/>
    </row>
    <row r="42" spans="1:9" x14ac:dyDescent="0.25">
      <c r="G42" s="44"/>
    </row>
    <row r="43" spans="1:9" x14ac:dyDescent="0.25">
      <c r="G43" s="44"/>
    </row>
  </sheetData>
  <mergeCells count="4">
    <mergeCell ref="D6:F6"/>
    <mergeCell ref="D3:I3"/>
    <mergeCell ref="H6:I6"/>
    <mergeCell ref="D4:I4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97" fitToHeight="0" orientation="portrait" horizontalDpi="300" r:id="rId1"/>
  <headerFooter alignWithMargins="0">
    <oddFooter>&amp;L&amp;8Leitfaden Kostenabschätzung der ÖBA Leistung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2"/>
  <sheetViews>
    <sheetView showGridLines="0" zoomScaleNormal="100" zoomScaleSheetLayoutView="145" workbookViewId="0">
      <selection activeCell="U22" sqref="U22"/>
    </sheetView>
  </sheetViews>
  <sheetFormatPr baseColWidth="10" defaultColWidth="11.5546875" defaultRowHeight="13.2" x14ac:dyDescent="0.25"/>
  <cols>
    <col min="1" max="1" width="6.6640625" style="92" customWidth="1"/>
    <col min="2" max="2" width="34.44140625" style="92" customWidth="1"/>
    <col min="3" max="3" width="1.44140625" style="92" customWidth="1"/>
    <col min="4" max="11" width="4.88671875" style="92" customWidth="1"/>
    <col min="12" max="22" width="4.88671875" style="93" customWidth="1"/>
    <col min="23" max="16384" width="11.5546875" style="92"/>
  </cols>
  <sheetData>
    <row r="1" spans="1:23" ht="37.950000000000003" customHeight="1" x14ac:dyDescent="0.25"/>
    <row r="2" spans="1:23" ht="46.95" customHeight="1" x14ac:dyDescent="0.25">
      <c r="A2" s="341"/>
      <c r="B2" s="341"/>
      <c r="D2" s="340" t="s">
        <v>124</v>
      </c>
      <c r="E2" s="340"/>
      <c r="F2" s="340"/>
      <c r="G2" s="340" t="s">
        <v>123</v>
      </c>
      <c r="H2" s="340"/>
      <c r="I2" s="340"/>
      <c r="J2" s="340"/>
      <c r="K2" s="340" t="s">
        <v>121</v>
      </c>
      <c r="L2" s="340"/>
      <c r="M2" s="340" t="s">
        <v>119</v>
      </c>
      <c r="N2" s="340"/>
      <c r="O2" s="340"/>
      <c r="P2" s="340"/>
      <c r="Q2" s="340"/>
      <c r="R2" s="340"/>
      <c r="S2" s="340"/>
      <c r="T2" s="340"/>
      <c r="U2" s="340" t="s">
        <v>120</v>
      </c>
      <c r="V2" s="340"/>
    </row>
    <row r="3" spans="1:23" ht="6" customHeight="1" thickBot="1" x14ac:dyDescent="0.3"/>
    <row r="4" spans="1:23" ht="27" customHeight="1" thickBot="1" x14ac:dyDescent="0.3">
      <c r="A4" s="338" t="s">
        <v>209</v>
      </c>
      <c r="B4" s="339"/>
      <c r="D4" s="336" t="s">
        <v>220</v>
      </c>
      <c r="E4" s="337"/>
      <c r="F4" s="337"/>
      <c r="G4" s="336" t="s">
        <v>123</v>
      </c>
      <c r="H4" s="337"/>
      <c r="I4" s="337"/>
      <c r="J4" s="337"/>
      <c r="K4" s="336" t="s">
        <v>249</v>
      </c>
      <c r="L4" s="337"/>
      <c r="M4" s="336" t="s">
        <v>221</v>
      </c>
      <c r="N4" s="337"/>
      <c r="O4" s="337"/>
      <c r="P4" s="337"/>
      <c r="Q4" s="336" t="s">
        <v>222</v>
      </c>
      <c r="R4" s="336"/>
      <c r="S4" s="337"/>
      <c r="T4" s="337"/>
      <c r="U4" s="336" t="s">
        <v>223</v>
      </c>
      <c r="V4" s="337"/>
    </row>
    <row r="5" spans="1:23" ht="6" customHeight="1" x14ac:dyDescent="0.25"/>
    <row r="6" spans="1:23" x14ac:dyDescent="0.25">
      <c r="A6" s="98" t="s">
        <v>210</v>
      </c>
      <c r="B6" s="94" t="s">
        <v>181</v>
      </c>
      <c r="D6" s="96"/>
      <c r="E6" s="97"/>
      <c r="F6" s="97"/>
      <c r="G6" s="96"/>
      <c r="H6" s="97"/>
      <c r="I6" s="97"/>
      <c r="J6" s="97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</row>
    <row r="7" spans="1:23" x14ac:dyDescent="0.25">
      <c r="A7" s="98"/>
      <c r="B7" s="291" t="s">
        <v>211</v>
      </c>
      <c r="D7" s="100"/>
      <c r="E7" s="113"/>
      <c r="F7" s="113"/>
      <c r="G7" s="100"/>
      <c r="H7" s="113"/>
      <c r="I7" s="293"/>
      <c r="J7" s="293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96"/>
      <c r="V7" s="96"/>
    </row>
    <row r="8" spans="1:23" x14ac:dyDescent="0.25">
      <c r="A8" s="98"/>
      <c r="B8" s="291" t="s">
        <v>212</v>
      </c>
      <c r="D8" s="292"/>
      <c r="E8" s="293"/>
      <c r="F8" s="100"/>
      <c r="G8" s="100"/>
      <c r="H8" s="113"/>
      <c r="I8" s="293"/>
      <c r="J8" s="293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96"/>
      <c r="V8" s="96"/>
    </row>
    <row r="9" spans="1:23" x14ac:dyDescent="0.25">
      <c r="A9" s="98"/>
      <c r="B9" s="291" t="s">
        <v>213</v>
      </c>
      <c r="D9" s="292"/>
      <c r="E9" s="293"/>
      <c r="F9" s="293"/>
      <c r="G9" s="100"/>
      <c r="H9" s="113"/>
      <c r="I9" s="113"/>
      <c r="J9" s="113"/>
      <c r="K9" s="100"/>
      <c r="L9" s="100"/>
      <c r="M9" s="100"/>
      <c r="N9" s="292"/>
      <c r="O9" s="292"/>
      <c r="P9" s="292"/>
      <c r="Q9" s="292"/>
      <c r="R9" s="292"/>
      <c r="S9" s="292"/>
      <c r="T9" s="292"/>
      <c r="U9" s="294"/>
      <c r="V9" s="96"/>
    </row>
    <row r="10" spans="1:23" x14ac:dyDescent="0.25">
      <c r="A10" s="98"/>
      <c r="B10" s="291" t="s">
        <v>214</v>
      </c>
      <c r="D10" s="96"/>
      <c r="E10" s="97"/>
      <c r="F10" s="97"/>
      <c r="G10" s="96"/>
      <c r="H10" s="97"/>
      <c r="I10" s="293"/>
      <c r="J10" s="293"/>
      <c r="K10" s="100"/>
      <c r="L10" s="100"/>
      <c r="M10" s="96"/>
      <c r="N10" s="96"/>
      <c r="O10" s="96"/>
      <c r="P10" s="96"/>
      <c r="Q10" s="96"/>
      <c r="R10" s="96"/>
      <c r="S10" s="96"/>
      <c r="T10" s="96"/>
      <c r="U10" s="95"/>
      <c r="V10" s="96"/>
    </row>
    <row r="11" spans="1:23" x14ac:dyDescent="0.25">
      <c r="A11" s="98"/>
      <c r="B11" s="291" t="s">
        <v>215</v>
      </c>
      <c r="D11" s="292"/>
      <c r="E11" s="293"/>
      <c r="F11" s="293"/>
      <c r="G11" s="100"/>
      <c r="H11" s="113"/>
      <c r="I11" s="113"/>
      <c r="J11" s="113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95"/>
      <c r="V11" s="96"/>
    </row>
    <row r="12" spans="1:23" x14ac:dyDescent="0.25">
      <c r="A12" s="98"/>
      <c r="B12" s="291" t="s">
        <v>216</v>
      </c>
      <c r="D12" s="96"/>
      <c r="E12" s="97"/>
      <c r="F12" s="97"/>
      <c r="G12" s="292"/>
      <c r="H12" s="293"/>
      <c r="I12" s="113"/>
      <c r="J12" s="113"/>
      <c r="K12" s="100"/>
      <c r="L12" s="96"/>
      <c r="M12" s="96"/>
      <c r="N12" s="96"/>
      <c r="O12" s="96"/>
      <c r="P12" s="96"/>
      <c r="Q12" s="96"/>
      <c r="R12" s="96"/>
      <c r="S12" s="96"/>
      <c r="T12" s="96"/>
      <c r="U12" s="292"/>
      <c r="V12" s="96"/>
    </row>
    <row r="13" spans="1:23" x14ac:dyDescent="0.25">
      <c r="A13" s="98"/>
      <c r="B13" s="291" t="s">
        <v>217</v>
      </c>
      <c r="D13" s="292"/>
      <c r="E13" s="293"/>
      <c r="F13" s="293"/>
      <c r="G13" s="100"/>
      <c r="H13" s="113"/>
      <c r="I13" s="113"/>
      <c r="J13" s="113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95"/>
      <c r="V13" s="96"/>
    </row>
    <row r="14" spans="1:23" x14ac:dyDescent="0.25">
      <c r="A14" s="98"/>
      <c r="B14" s="291" t="s">
        <v>120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292"/>
      <c r="R14" s="292"/>
      <c r="S14" s="292"/>
      <c r="T14" s="100"/>
      <c r="U14" s="101"/>
      <c r="V14" s="101"/>
    </row>
    <row r="15" spans="1:23" x14ac:dyDescent="0.25">
      <c r="A15" s="98" t="s">
        <v>218</v>
      </c>
      <c r="B15" s="94" t="s">
        <v>182</v>
      </c>
      <c r="D15" s="292"/>
      <c r="E15" s="293"/>
      <c r="F15" s="100"/>
      <c r="G15" s="100"/>
      <c r="H15" s="113"/>
      <c r="I15" s="113"/>
      <c r="J15" s="113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293"/>
      <c r="V15" s="97"/>
    </row>
    <row r="16" spans="1:23" x14ac:dyDescent="0.25">
      <c r="A16" s="98" t="s">
        <v>219</v>
      </c>
      <c r="B16" s="94" t="s">
        <v>183</v>
      </c>
      <c r="D16" s="292"/>
      <c r="E16" s="293"/>
      <c r="F16" s="100"/>
      <c r="G16" s="100"/>
      <c r="H16" s="113"/>
      <c r="I16" s="113"/>
      <c r="J16" s="113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293"/>
      <c r="V16" s="97"/>
      <c r="W16" s="102"/>
    </row>
    <row r="17" spans="1:20" s="93" customFormat="1" ht="3.75" customHeight="1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T17" s="92"/>
    </row>
    <row r="18" spans="1:20" customFormat="1" ht="6" customHeight="1" x14ac:dyDescent="0.25"/>
    <row r="19" spans="1:20" s="93" customFormat="1" x14ac:dyDescent="0.25">
      <c r="A19" s="92"/>
      <c r="B19" s="92"/>
      <c r="C19" s="92"/>
      <c r="D19" s="102"/>
      <c r="E19" s="102"/>
      <c r="F19" s="92"/>
      <c r="G19" s="102"/>
      <c r="H19" s="102"/>
      <c r="I19" s="102"/>
      <c r="J19" s="92"/>
      <c r="K19" s="92"/>
      <c r="P19" s="100"/>
      <c r="Q19" s="296" t="s">
        <v>224</v>
      </c>
      <c r="R19" s="296"/>
    </row>
    <row r="20" spans="1:20" s="93" customFormat="1" x14ac:dyDescent="0.2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295"/>
      <c r="Q20" s="297" t="s">
        <v>225</v>
      </c>
      <c r="R20" s="297"/>
      <c r="S20" s="92"/>
      <c r="T20" s="92"/>
    </row>
    <row r="22" spans="1:20" x14ac:dyDescent="0.25">
      <c r="B22" s="99"/>
    </row>
  </sheetData>
  <mergeCells count="13">
    <mergeCell ref="U4:V4"/>
    <mergeCell ref="A4:B4"/>
    <mergeCell ref="M2:T2"/>
    <mergeCell ref="A2:B2"/>
    <mergeCell ref="G2:J2"/>
    <mergeCell ref="K2:L2"/>
    <mergeCell ref="U2:V2"/>
    <mergeCell ref="D2:F2"/>
    <mergeCell ref="D4:F4"/>
    <mergeCell ref="G4:J4"/>
    <mergeCell ref="K4:L4"/>
    <mergeCell ref="M4:P4"/>
    <mergeCell ref="Q4:T4"/>
  </mergeCells>
  <pageMargins left="0.78740157499999996" right="0.78740157499999996" top="0.984251969" bottom="0.984251969" header="0.4921259845" footer="0.4921259845"/>
  <pageSetup paperSize="9" scale="59" orientation="portrait" r:id="rId1"/>
  <headerFooter alignWithMargins="0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showGridLines="0" topLeftCell="A3" zoomScaleNormal="100" zoomScaleSheetLayoutView="85" workbookViewId="0">
      <selection activeCell="D11" sqref="D11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19" customWidth="1"/>
    <col min="3" max="3" width="7.88671875" style="19" customWidth="1"/>
    <col min="4" max="4" width="9.109375" style="19" customWidth="1"/>
    <col min="5" max="5" width="8.6640625" style="19" customWidth="1"/>
    <col min="6" max="6" width="0.6640625" style="19" customWidth="1"/>
    <col min="7" max="7" width="32.109375" style="10" customWidth="1"/>
    <col min="8" max="8" width="0.88671875" style="19" customWidth="1"/>
    <col min="9" max="9" width="59" style="6" customWidth="1"/>
    <col min="10" max="16384" width="11.44140625" style="2"/>
  </cols>
  <sheetData>
    <row r="1" spans="1:9" ht="17.399999999999999" x14ac:dyDescent="0.25">
      <c r="A1" s="61" t="s">
        <v>195</v>
      </c>
      <c r="B1" s="61"/>
    </row>
    <row r="2" spans="1:9" x14ac:dyDescent="0.25">
      <c r="A2" s="4"/>
      <c r="B2" s="28"/>
      <c r="C2" s="28"/>
      <c r="D2" s="28"/>
      <c r="E2" s="28"/>
      <c r="F2" s="28"/>
      <c r="G2" s="27"/>
      <c r="H2" s="28"/>
    </row>
    <row r="3" spans="1:9" s="3" customFormat="1" ht="14.25" customHeight="1" x14ac:dyDescent="0.25">
      <c r="A3" s="23"/>
      <c r="B3" s="25" t="s">
        <v>5</v>
      </c>
      <c r="C3" s="26" t="s">
        <v>0</v>
      </c>
      <c r="D3" s="26" t="s">
        <v>65</v>
      </c>
      <c r="E3" s="26" t="s">
        <v>1</v>
      </c>
      <c r="F3" s="28"/>
      <c r="G3" s="35"/>
      <c r="H3" s="26"/>
      <c r="I3" s="214" t="s">
        <v>81</v>
      </c>
    </row>
    <row r="4" spans="1:9" s="7" customFormat="1" ht="27" thickBot="1" x14ac:dyDescent="0.3">
      <c r="A4" s="7" t="s">
        <v>6</v>
      </c>
      <c r="B4" s="8" t="s">
        <v>7</v>
      </c>
      <c r="C4" s="221">
        <v>1</v>
      </c>
      <c r="D4" s="218">
        <f>AVERAGE(D5:D8)</f>
        <v>15</v>
      </c>
      <c r="E4" s="221">
        <v>30</v>
      </c>
      <c r="F4" s="28"/>
      <c r="G4" s="36" t="s">
        <v>64</v>
      </c>
      <c r="H4" s="26"/>
      <c r="I4" s="9"/>
    </row>
    <row r="5" spans="1:9" s="10" customFormat="1" ht="40.200000000000003" thickBot="1" x14ac:dyDescent="0.3">
      <c r="A5" s="27"/>
      <c r="B5" s="11" t="s">
        <v>8</v>
      </c>
      <c r="C5" s="216" t="s">
        <v>9</v>
      </c>
      <c r="D5" s="220">
        <v>15</v>
      </c>
      <c r="E5" s="217" t="s">
        <v>10</v>
      </c>
      <c r="F5" s="28"/>
      <c r="G5" s="253" t="s">
        <v>105</v>
      </c>
      <c r="H5" s="30"/>
      <c r="I5" s="215" t="s">
        <v>80</v>
      </c>
    </row>
    <row r="6" spans="1:9" s="10" customFormat="1" ht="53.4" thickBot="1" x14ac:dyDescent="0.3">
      <c r="A6" s="27"/>
      <c r="B6" s="11" t="s">
        <v>11</v>
      </c>
      <c r="C6" s="12" t="s">
        <v>12</v>
      </c>
      <c r="D6" s="13">
        <v>20</v>
      </c>
      <c r="E6" s="14" t="s">
        <v>13</v>
      </c>
      <c r="F6" s="28"/>
      <c r="G6" s="253" t="s">
        <v>106</v>
      </c>
      <c r="H6" s="30"/>
      <c r="I6" s="215" t="s">
        <v>14</v>
      </c>
    </row>
    <row r="7" spans="1:9" s="10" customFormat="1" ht="13.8" thickBot="1" x14ac:dyDescent="0.3">
      <c r="A7" s="27"/>
      <c r="B7" s="11" t="s">
        <v>15</v>
      </c>
      <c r="C7" s="12" t="s">
        <v>10</v>
      </c>
      <c r="D7" s="13">
        <v>10</v>
      </c>
      <c r="E7" s="14" t="s">
        <v>9</v>
      </c>
      <c r="F7" s="28"/>
      <c r="G7" s="253" t="s">
        <v>107</v>
      </c>
      <c r="H7" s="30"/>
      <c r="I7" s="215" t="s">
        <v>16</v>
      </c>
    </row>
    <row r="8" spans="1:9" s="10" customFormat="1" ht="13.8" thickBot="1" x14ac:dyDescent="0.3">
      <c r="A8" s="27"/>
      <c r="B8" s="73" t="s">
        <v>17</v>
      </c>
      <c r="C8" s="12"/>
      <c r="D8" s="13"/>
      <c r="E8" s="14"/>
      <c r="F8" s="28"/>
      <c r="G8" s="253"/>
      <c r="H8" s="30"/>
      <c r="I8" s="215" t="s">
        <v>18</v>
      </c>
    </row>
    <row r="9" spans="1:9" x14ac:dyDescent="0.25">
      <c r="A9" s="4"/>
      <c r="B9" s="28"/>
      <c r="C9" s="28"/>
      <c r="D9" s="28"/>
      <c r="E9" s="28"/>
      <c r="F9" s="28"/>
      <c r="G9" s="27"/>
      <c r="H9" s="28"/>
    </row>
    <row r="10" spans="1:9" s="7" customFormat="1" ht="26.4" x14ac:dyDescent="0.25">
      <c r="A10" s="7" t="s">
        <v>19</v>
      </c>
      <c r="B10" s="8" t="s">
        <v>20</v>
      </c>
      <c r="C10" s="221">
        <v>1</v>
      </c>
      <c r="D10" s="219">
        <v>16</v>
      </c>
      <c r="E10" s="221">
        <v>30</v>
      </c>
      <c r="F10" s="28"/>
      <c r="G10" s="253" t="s">
        <v>108</v>
      </c>
      <c r="H10" s="26"/>
      <c r="I10" s="9"/>
    </row>
    <row r="11" spans="1:9" x14ac:dyDescent="0.25">
      <c r="B11" s="28"/>
      <c r="C11" s="28"/>
      <c r="D11" s="28"/>
      <c r="E11" s="28"/>
      <c r="F11" s="28"/>
      <c r="G11" s="27"/>
      <c r="H11" s="28"/>
    </row>
    <row r="12" spans="1:9" s="7" customFormat="1" ht="13.8" thickBot="1" x14ac:dyDescent="0.3">
      <c r="A12" s="7" t="s">
        <v>21</v>
      </c>
      <c r="B12" s="8" t="s">
        <v>187</v>
      </c>
      <c r="C12" s="222">
        <f>$C$4</f>
        <v>1</v>
      </c>
      <c r="D12" s="218">
        <f>AVERAGE(D13:D17)</f>
        <v>13.75</v>
      </c>
      <c r="E12" s="223">
        <f>$E$4</f>
        <v>30</v>
      </c>
      <c r="F12" s="28"/>
      <c r="G12" s="36"/>
      <c r="H12" s="26"/>
      <c r="I12" s="9"/>
    </row>
    <row r="13" spans="1:9" s="10" customFormat="1" ht="40.200000000000003" thickBot="1" x14ac:dyDescent="0.3">
      <c r="A13" s="27"/>
      <c r="B13" s="11" t="s">
        <v>69</v>
      </c>
      <c r="C13" s="216" t="s">
        <v>22</v>
      </c>
      <c r="D13" s="220">
        <v>15</v>
      </c>
      <c r="E13" s="217" t="s">
        <v>10</v>
      </c>
      <c r="F13" s="28"/>
      <c r="G13" s="253" t="s">
        <v>102</v>
      </c>
      <c r="H13" s="30"/>
      <c r="I13" s="215" t="s">
        <v>23</v>
      </c>
    </row>
    <row r="14" spans="1:9" s="10" customFormat="1" ht="40.200000000000003" thickBot="1" x14ac:dyDescent="0.3">
      <c r="A14" s="27"/>
      <c r="B14" s="11" t="s">
        <v>24</v>
      </c>
      <c r="C14" s="12" t="s">
        <v>9</v>
      </c>
      <c r="D14" s="13">
        <v>20</v>
      </c>
      <c r="E14" s="14" t="s">
        <v>10</v>
      </c>
      <c r="F14" s="28"/>
      <c r="G14" s="253" t="s">
        <v>103</v>
      </c>
      <c r="H14" s="30"/>
      <c r="I14" s="215" t="s">
        <v>25</v>
      </c>
    </row>
    <row r="15" spans="1:9" s="10" customFormat="1" ht="27" thickBot="1" x14ac:dyDescent="0.3">
      <c r="A15" s="27"/>
      <c r="B15" s="11" t="s">
        <v>70</v>
      </c>
      <c r="C15" s="12" t="s">
        <v>9</v>
      </c>
      <c r="D15" s="13">
        <v>10</v>
      </c>
      <c r="E15" s="14" t="s">
        <v>10</v>
      </c>
      <c r="F15" s="28"/>
      <c r="G15" s="253" t="s">
        <v>104</v>
      </c>
      <c r="H15" s="30"/>
      <c r="I15" s="215" t="s">
        <v>26</v>
      </c>
    </row>
    <row r="16" spans="1:9" s="10" customFormat="1" ht="27" thickBot="1" x14ac:dyDescent="0.3">
      <c r="A16" s="27"/>
      <c r="B16" s="11" t="s">
        <v>27</v>
      </c>
      <c r="C16" s="12" t="s">
        <v>12</v>
      </c>
      <c r="D16" s="13">
        <v>10</v>
      </c>
      <c r="E16" s="14" t="s">
        <v>13</v>
      </c>
      <c r="F16" s="28"/>
      <c r="G16" s="253" t="s">
        <v>104</v>
      </c>
      <c r="H16" s="30"/>
      <c r="I16" s="215" t="s">
        <v>28</v>
      </c>
    </row>
    <row r="17" spans="1:9" s="10" customFormat="1" ht="13.8" thickBot="1" x14ac:dyDescent="0.3">
      <c r="A17" s="27"/>
      <c r="B17" s="73" t="s">
        <v>29</v>
      </c>
      <c r="C17" s="12"/>
      <c r="D17" s="13"/>
      <c r="E17" s="14"/>
      <c r="F17" s="28"/>
      <c r="G17" s="253"/>
      <c r="H17" s="30"/>
      <c r="I17" s="215" t="s">
        <v>18</v>
      </c>
    </row>
    <row r="18" spans="1:9" x14ac:dyDescent="0.25">
      <c r="A18" s="4"/>
      <c r="B18" s="28"/>
      <c r="C18" s="28"/>
      <c r="D18" s="28"/>
      <c r="E18" s="28"/>
      <c r="F18" s="28"/>
      <c r="G18" s="27"/>
      <c r="H18" s="28"/>
    </row>
    <row r="19" spans="1:9" s="15" customFormat="1" ht="13.8" thickBot="1" x14ac:dyDescent="0.3">
      <c r="A19" s="15" t="s">
        <v>30</v>
      </c>
      <c r="B19" s="16" t="s">
        <v>75</v>
      </c>
      <c r="C19" s="222">
        <f>$C$4</f>
        <v>1</v>
      </c>
      <c r="D19" s="218">
        <f>AVERAGE(D20:D25)</f>
        <v>11.8</v>
      </c>
      <c r="E19" s="223">
        <f>$E$4</f>
        <v>30</v>
      </c>
      <c r="F19" s="28"/>
      <c r="G19" s="36"/>
      <c r="H19" s="26"/>
      <c r="I19" s="17"/>
    </row>
    <row r="20" spans="1:9" s="10" customFormat="1" ht="13.8" thickBot="1" x14ac:dyDescent="0.3">
      <c r="A20" s="27"/>
      <c r="B20" s="11" t="s">
        <v>31</v>
      </c>
      <c r="C20" s="216" t="s">
        <v>22</v>
      </c>
      <c r="D20" s="220">
        <v>15</v>
      </c>
      <c r="E20" s="217" t="s">
        <v>10</v>
      </c>
      <c r="F20" s="28"/>
      <c r="G20" s="253" t="s">
        <v>193</v>
      </c>
      <c r="H20" s="30"/>
      <c r="I20" s="215" t="s">
        <v>32</v>
      </c>
    </row>
    <row r="21" spans="1:9" s="10" customFormat="1" ht="27" thickBot="1" x14ac:dyDescent="0.3">
      <c r="A21" s="27"/>
      <c r="B21" s="11" t="s">
        <v>33</v>
      </c>
      <c r="C21" s="12" t="s">
        <v>22</v>
      </c>
      <c r="D21" s="13">
        <v>18</v>
      </c>
      <c r="E21" s="14" t="s">
        <v>10</v>
      </c>
      <c r="F21" s="28"/>
      <c r="G21" s="253" t="s">
        <v>109</v>
      </c>
      <c r="H21" s="30"/>
      <c r="I21" s="215" t="s">
        <v>34</v>
      </c>
    </row>
    <row r="22" spans="1:9" s="10" customFormat="1" ht="27" thickBot="1" x14ac:dyDescent="0.3">
      <c r="A22" s="27"/>
      <c r="B22" s="11" t="s">
        <v>35</v>
      </c>
      <c r="C22" s="12" t="s">
        <v>22</v>
      </c>
      <c r="D22" s="13">
        <v>3</v>
      </c>
      <c r="E22" s="14" t="s">
        <v>10</v>
      </c>
      <c r="F22" s="28"/>
      <c r="G22" s="253" t="s">
        <v>110</v>
      </c>
      <c r="H22" s="30"/>
      <c r="I22" s="215" t="s">
        <v>36</v>
      </c>
    </row>
    <row r="23" spans="1:9" s="10" customFormat="1" ht="27" thickBot="1" x14ac:dyDescent="0.3">
      <c r="A23" s="27"/>
      <c r="B23" s="11" t="s">
        <v>37</v>
      </c>
      <c r="C23" s="12" t="s">
        <v>22</v>
      </c>
      <c r="D23" s="13">
        <v>16</v>
      </c>
      <c r="E23" s="14" t="s">
        <v>10</v>
      </c>
      <c r="F23" s="28"/>
      <c r="G23" s="253" t="s">
        <v>111</v>
      </c>
      <c r="H23" s="30"/>
      <c r="I23" s="215" t="s">
        <v>38</v>
      </c>
    </row>
    <row r="24" spans="1:9" s="10" customFormat="1" ht="13.8" thickBot="1" x14ac:dyDescent="0.3">
      <c r="A24" s="27"/>
      <c r="B24" s="11" t="s">
        <v>39</v>
      </c>
      <c r="C24" s="12" t="s">
        <v>22</v>
      </c>
      <c r="D24" s="13">
        <v>7</v>
      </c>
      <c r="E24" s="14" t="s">
        <v>10</v>
      </c>
      <c r="F24" s="28"/>
      <c r="G24" s="253" t="s">
        <v>192</v>
      </c>
      <c r="H24" s="30"/>
      <c r="I24" s="215" t="s">
        <v>40</v>
      </c>
    </row>
    <row r="25" spans="1:9" s="10" customFormat="1" ht="13.8" thickBot="1" x14ac:dyDescent="0.3">
      <c r="A25" s="27"/>
      <c r="B25" s="73" t="s">
        <v>41</v>
      </c>
      <c r="C25" s="12"/>
      <c r="D25" s="13"/>
      <c r="E25" s="14"/>
      <c r="F25" s="28"/>
      <c r="G25" s="253"/>
      <c r="H25" s="30"/>
      <c r="I25" s="215" t="s">
        <v>18</v>
      </c>
    </row>
    <row r="26" spans="1:9" x14ac:dyDescent="0.25">
      <c r="A26" s="4"/>
      <c r="B26" s="28"/>
      <c r="C26" s="28"/>
      <c r="D26" s="28"/>
      <c r="E26" s="28"/>
      <c r="F26" s="28"/>
      <c r="G26" s="27"/>
      <c r="H26" s="28"/>
    </row>
    <row r="27" spans="1:9" s="15" customFormat="1" ht="27" thickBot="1" x14ac:dyDescent="0.3">
      <c r="A27" s="15" t="s">
        <v>42</v>
      </c>
      <c r="B27" s="16" t="s">
        <v>71</v>
      </c>
      <c r="C27" s="222">
        <f>$C$4</f>
        <v>1</v>
      </c>
      <c r="D27" s="218">
        <f>AVERAGE(D28:D31)</f>
        <v>16</v>
      </c>
      <c r="E27" s="223">
        <f>$E$4</f>
        <v>30</v>
      </c>
      <c r="F27" s="28"/>
      <c r="G27" s="36"/>
      <c r="H27" s="26"/>
      <c r="I27" s="18"/>
    </row>
    <row r="28" spans="1:9" s="10" customFormat="1" ht="40.200000000000003" thickBot="1" x14ac:dyDescent="0.3">
      <c r="A28" s="27"/>
      <c r="B28" s="11" t="s">
        <v>188</v>
      </c>
      <c r="C28" s="216" t="s">
        <v>43</v>
      </c>
      <c r="D28" s="220">
        <v>20</v>
      </c>
      <c r="E28" s="217" t="s">
        <v>44</v>
      </c>
      <c r="F28" s="28"/>
      <c r="G28" s="253" t="s">
        <v>189</v>
      </c>
      <c r="H28" s="30"/>
      <c r="I28" s="215"/>
    </row>
    <row r="29" spans="1:9" s="10" customFormat="1" ht="27" thickBot="1" x14ac:dyDescent="0.3">
      <c r="A29" s="27"/>
      <c r="B29" s="11" t="s">
        <v>72</v>
      </c>
      <c r="C29" s="216" t="s">
        <v>43</v>
      </c>
      <c r="D29" s="220">
        <v>16</v>
      </c>
      <c r="E29" s="217" t="s">
        <v>44</v>
      </c>
      <c r="F29" s="28"/>
      <c r="G29" s="253" t="s">
        <v>190</v>
      </c>
      <c r="H29" s="30"/>
      <c r="I29" s="215" t="s">
        <v>45</v>
      </c>
    </row>
    <row r="30" spans="1:9" s="10" customFormat="1" ht="27" thickBot="1" x14ac:dyDescent="0.3">
      <c r="A30" s="27"/>
      <c r="B30" s="11" t="s">
        <v>46</v>
      </c>
      <c r="C30" s="12" t="s">
        <v>82</v>
      </c>
      <c r="D30" s="13">
        <v>12</v>
      </c>
      <c r="E30" s="14" t="s">
        <v>47</v>
      </c>
      <c r="F30" s="28"/>
      <c r="G30" s="253" t="s">
        <v>191</v>
      </c>
      <c r="H30" s="30"/>
      <c r="I30" s="215" t="s">
        <v>48</v>
      </c>
    </row>
    <row r="31" spans="1:9" s="10" customFormat="1" ht="13.8" thickBot="1" x14ac:dyDescent="0.3">
      <c r="A31" s="27"/>
      <c r="B31" s="73" t="s">
        <v>29</v>
      </c>
      <c r="C31" s="12"/>
      <c r="D31" s="13"/>
      <c r="E31" s="14"/>
      <c r="F31" s="28"/>
      <c r="G31" s="253"/>
      <c r="H31" s="30"/>
      <c r="I31" s="215" t="s">
        <v>18</v>
      </c>
    </row>
    <row r="32" spans="1:9" x14ac:dyDescent="0.25">
      <c r="A32" s="4"/>
      <c r="B32" s="28"/>
      <c r="C32" s="28"/>
      <c r="D32" s="28"/>
      <c r="E32" s="28"/>
      <c r="F32" s="28"/>
      <c r="G32" s="34"/>
      <c r="H32" s="28"/>
    </row>
    <row r="33" spans="1:9" s="3" customFormat="1" ht="14.25" customHeight="1" x14ac:dyDescent="0.25">
      <c r="A33" s="23"/>
      <c r="B33" s="25" t="s">
        <v>5</v>
      </c>
      <c r="C33" s="26" t="s">
        <v>0</v>
      </c>
      <c r="D33" s="26" t="s">
        <v>65</v>
      </c>
      <c r="E33" s="26" t="s">
        <v>1</v>
      </c>
      <c r="F33" s="28"/>
      <c r="G33" s="35"/>
      <c r="H33" s="26"/>
      <c r="I33" s="6"/>
    </row>
    <row r="34" spans="1:9" s="15" customFormat="1" ht="27" thickBot="1" x14ac:dyDescent="0.3">
      <c r="A34" s="15" t="s">
        <v>49</v>
      </c>
      <c r="B34" s="16" t="s">
        <v>73</v>
      </c>
      <c r="C34" s="222">
        <f>$C$4</f>
        <v>1</v>
      </c>
      <c r="D34" s="218">
        <f>AVERAGE(D35:D37)</f>
        <v>13</v>
      </c>
      <c r="E34" s="223">
        <f>$E$4</f>
        <v>30</v>
      </c>
      <c r="F34" s="28"/>
      <c r="G34" s="36"/>
      <c r="H34" s="26"/>
      <c r="I34" s="17"/>
    </row>
    <row r="35" spans="1:9" s="10" customFormat="1" ht="27" thickBot="1" x14ac:dyDescent="0.3">
      <c r="A35" s="27"/>
      <c r="B35" s="11" t="s">
        <v>50</v>
      </c>
      <c r="C35" s="216" t="s">
        <v>22</v>
      </c>
      <c r="D35" s="220">
        <v>14</v>
      </c>
      <c r="E35" s="217" t="s">
        <v>10</v>
      </c>
      <c r="F35" s="28"/>
      <c r="G35" s="253" t="s">
        <v>112</v>
      </c>
      <c r="H35" s="30"/>
      <c r="I35" s="215" t="s">
        <v>51</v>
      </c>
    </row>
    <row r="36" spans="1:9" s="10" customFormat="1" ht="27" thickBot="1" x14ac:dyDescent="0.3">
      <c r="A36" s="27"/>
      <c r="B36" s="11" t="s">
        <v>74</v>
      </c>
      <c r="C36" s="12" t="s">
        <v>22</v>
      </c>
      <c r="D36" s="13">
        <v>12</v>
      </c>
      <c r="E36" s="14" t="s">
        <v>10</v>
      </c>
      <c r="F36" s="28"/>
      <c r="G36" s="253" t="s">
        <v>194</v>
      </c>
      <c r="H36" s="30"/>
      <c r="I36" s="215" t="s">
        <v>52</v>
      </c>
    </row>
    <row r="37" spans="1:9" s="10" customFormat="1" ht="13.8" thickBot="1" x14ac:dyDescent="0.3">
      <c r="A37" s="27"/>
      <c r="B37" s="73" t="s">
        <v>29</v>
      </c>
      <c r="C37" s="12"/>
      <c r="D37" s="13"/>
      <c r="E37" s="14"/>
      <c r="F37" s="28"/>
      <c r="G37" s="253"/>
      <c r="H37" s="30"/>
      <c r="I37" s="215" t="s">
        <v>18</v>
      </c>
    </row>
    <row r="38" spans="1:9" x14ac:dyDescent="0.25">
      <c r="A38" s="4"/>
      <c r="B38" s="28"/>
      <c r="C38" s="28"/>
      <c r="D38" s="28"/>
      <c r="E38" s="28"/>
      <c r="F38" s="28"/>
      <c r="G38" s="27"/>
      <c r="H38" s="28"/>
    </row>
    <row r="39" spans="1:9" s="3" customFormat="1" ht="13.8" thickBot="1" x14ac:dyDescent="0.3">
      <c r="A39" s="20"/>
      <c r="B39" s="21" t="s">
        <v>3</v>
      </c>
      <c r="C39" s="22"/>
      <c r="D39" s="218">
        <f>D34+D27+D19+D12+D10+D4</f>
        <v>85.55</v>
      </c>
      <c r="E39" s="15"/>
      <c r="F39" s="28"/>
      <c r="G39" s="37"/>
      <c r="H39" s="31"/>
    </row>
    <row r="40" spans="1:9" ht="13.8" thickBot="1" x14ac:dyDescent="0.3">
      <c r="A40" s="4"/>
      <c r="B40" s="28"/>
      <c r="C40" s="28"/>
      <c r="E40" s="28"/>
      <c r="F40" s="28"/>
      <c r="G40" s="27"/>
      <c r="H40" s="28"/>
    </row>
    <row r="41" spans="1:9" ht="18" thickBot="1" x14ac:dyDescent="0.35">
      <c r="A41" s="23"/>
      <c r="B41" s="24"/>
      <c r="C41" s="29" t="s">
        <v>4</v>
      </c>
      <c r="D41" s="213">
        <f>IF(D39&lt;120,0.0083*D39+0.5,0.025*D39-1.5)</f>
        <v>1.2100649999999999</v>
      </c>
      <c r="E41" s="4"/>
      <c r="F41" s="28"/>
      <c r="G41" s="38"/>
      <c r="H41" s="4"/>
    </row>
    <row r="42" spans="1:9" x14ac:dyDescent="0.25">
      <c r="A42" s="4"/>
      <c r="B42" s="28"/>
      <c r="C42" s="28"/>
      <c r="D42" s="28"/>
      <c r="E42" s="28"/>
      <c r="F42" s="28"/>
      <c r="G42" s="27"/>
      <c r="H42" s="28"/>
    </row>
  </sheetData>
  <phoneticPr fontId="8" type="noConversion"/>
  <conditionalFormatting sqref="D8 D17 D25 D31 D37">
    <cfRule type="expression" dxfId="6" priority="8" stopIfTrue="1">
      <formula>$D8&gt;30</formula>
    </cfRule>
  </conditionalFormatting>
  <conditionalFormatting sqref="D5:D7">
    <cfRule type="expression" dxfId="5" priority="6" stopIfTrue="1">
      <formula>$D5&gt;30</formula>
    </cfRule>
  </conditionalFormatting>
  <conditionalFormatting sqref="D13:D16">
    <cfRule type="expression" dxfId="4" priority="5" stopIfTrue="1">
      <formula>$D13&gt;30</formula>
    </cfRule>
  </conditionalFormatting>
  <conditionalFormatting sqref="D20:D24">
    <cfRule type="expression" dxfId="3" priority="4" stopIfTrue="1">
      <formula>$D20&gt;30</formula>
    </cfRule>
  </conditionalFormatting>
  <conditionalFormatting sqref="D29:D30">
    <cfRule type="expression" dxfId="2" priority="3" stopIfTrue="1">
      <formula>$D29&gt;30</formula>
    </cfRule>
  </conditionalFormatting>
  <conditionalFormatting sqref="D28">
    <cfRule type="expression" dxfId="1" priority="2" stopIfTrue="1">
      <formula>$D28&gt;30</formula>
    </cfRule>
  </conditionalFormatting>
  <conditionalFormatting sqref="D35:D36">
    <cfRule type="expression" dxfId="0" priority="1" stopIfTrue="1">
      <formula>$D35&gt;30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fitToHeight="0" orientation="portrait" horizontalDpi="300" r:id="rId1"/>
  <headerFooter alignWithMargins="0">
    <oddFooter>&amp;L&amp;8Leitfaden Kostenabschätzung der ÖBA Leistung  /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P43"/>
  <sheetViews>
    <sheetView showGridLines="0" zoomScaleNormal="100" zoomScaleSheetLayoutView="100" workbookViewId="0">
      <selection activeCell="O12" sqref="O12"/>
    </sheetView>
  </sheetViews>
  <sheetFormatPr baseColWidth="10" defaultRowHeight="13.2" x14ac:dyDescent="0.25"/>
  <cols>
    <col min="1" max="1" width="12.5546875" customWidth="1"/>
    <col min="2" max="2" width="0.6640625" hidden="1" customWidth="1"/>
    <col min="3" max="3" width="3.6640625" customWidth="1"/>
    <col min="4" max="4" width="8.44140625" customWidth="1"/>
    <col min="5" max="5" width="6.6640625" customWidth="1"/>
    <col min="6" max="6" width="6.88671875" customWidth="1"/>
    <col min="7" max="12" width="6.109375" customWidth="1"/>
    <col min="13" max="13" width="6.33203125" customWidth="1"/>
    <col min="14" max="14" width="6.109375" bestFit="1" customWidth="1"/>
    <col min="15" max="22" width="7" bestFit="1" customWidth="1"/>
    <col min="23" max="24" width="6.6640625" customWidth="1"/>
    <col min="25" max="25" width="6.109375" style="42" customWidth="1"/>
    <col min="26" max="26" width="11.44140625" customWidth="1"/>
    <col min="27" max="27" width="14.6640625" bestFit="1" customWidth="1"/>
    <col min="29" max="29" width="11.5546875" bestFit="1" customWidth="1"/>
    <col min="30" max="30" width="11.5546875" customWidth="1"/>
    <col min="31" max="32" width="11.5546875" bestFit="1" customWidth="1"/>
    <col min="33" max="33" width="11.5546875" customWidth="1"/>
    <col min="34" max="34" width="11.5546875" bestFit="1" customWidth="1"/>
  </cols>
  <sheetData>
    <row r="1" spans="1:56" ht="17.399999999999999" x14ac:dyDescent="0.3">
      <c r="A1" s="62" t="s">
        <v>130</v>
      </c>
    </row>
    <row r="2" spans="1:56" ht="17.399999999999999" x14ac:dyDescent="0.3">
      <c r="A2" s="62"/>
    </row>
    <row r="3" spans="1:56" s="33" customFormat="1" ht="15.6" x14ac:dyDescent="0.3">
      <c r="A3" s="32" t="s">
        <v>53</v>
      </c>
      <c r="B3" s="32"/>
      <c r="C3" s="32"/>
      <c r="E3" s="234" t="str">
        <f>Projektannahmen!B3</f>
        <v>Bürogebäude 3-stöckig, Salzburg</v>
      </c>
      <c r="F3" s="268"/>
      <c r="G3" s="268"/>
      <c r="H3" s="268"/>
      <c r="I3" s="268"/>
      <c r="J3" s="268"/>
      <c r="K3" s="268"/>
      <c r="L3" s="268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6"/>
      <c r="Y3" s="204"/>
      <c r="Z3" s="204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56" s="33" customFormat="1" ht="15.6" x14ac:dyDescent="0.3">
      <c r="A4" s="32" t="s">
        <v>54</v>
      </c>
      <c r="B4" s="32"/>
      <c r="C4" s="32"/>
      <c r="E4" s="234" t="str">
        <f>Projektannahmen!B4</f>
        <v>AG 02</v>
      </c>
      <c r="F4" s="268"/>
      <c r="G4" s="268"/>
      <c r="H4" s="268"/>
      <c r="I4" s="268"/>
      <c r="J4" s="268"/>
      <c r="K4" s="268"/>
      <c r="L4" s="268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6"/>
      <c r="Y4" s="204"/>
      <c r="Z4" s="20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56" s="33" customFormat="1" ht="15.6" x14ac:dyDescent="0.3">
      <c r="A5" s="32"/>
      <c r="B5" s="32"/>
      <c r="C5" s="32"/>
      <c r="D5" s="119"/>
      <c r="E5" s="119"/>
      <c r="F5" s="119"/>
      <c r="G5" s="119"/>
      <c r="H5" s="119"/>
      <c r="I5" s="119"/>
      <c r="J5" s="119"/>
      <c r="K5" s="119"/>
      <c r="L5" s="119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195"/>
      <c r="Z5" s="119"/>
      <c r="AC5"/>
      <c r="AD5"/>
      <c r="AE5"/>
      <c r="AF5"/>
      <c r="AG5"/>
      <c r="AH5" s="298" t="str">
        <f>A9</f>
        <v>Leiter PL</v>
      </c>
      <c r="AI5" s="299"/>
      <c r="AJ5" s="299"/>
      <c r="AK5" s="299"/>
      <c r="AL5" s="42"/>
      <c r="AM5"/>
      <c r="AN5" s="298" t="str">
        <f>A12</f>
        <v>leit. Techniker</v>
      </c>
      <c r="AO5" s="299"/>
      <c r="AP5" s="299"/>
      <c r="AQ5" s="299"/>
      <c r="AR5" s="42"/>
      <c r="AS5"/>
      <c r="AT5" s="298" t="str">
        <f>A15</f>
        <v>Gehilfe</v>
      </c>
      <c r="AU5" s="299"/>
      <c r="AV5" s="299"/>
      <c r="AW5" s="299"/>
      <c r="AX5" s="42"/>
      <c r="AZ5" s="1" t="s">
        <v>246</v>
      </c>
      <c r="BA5" s="1"/>
      <c r="BB5" s="1"/>
      <c r="BC5" s="1"/>
      <c r="BD5" s="1"/>
    </row>
    <row r="6" spans="1:56" ht="21.75" customHeight="1" thickBot="1" x14ac:dyDescent="0.3">
      <c r="A6" s="346" t="s">
        <v>126</v>
      </c>
      <c r="B6" s="133"/>
      <c r="C6" s="345" t="s">
        <v>132</v>
      </c>
      <c r="D6" s="345" t="s">
        <v>138</v>
      </c>
      <c r="E6" s="345" t="s">
        <v>93</v>
      </c>
      <c r="F6" s="354" t="s">
        <v>122</v>
      </c>
      <c r="G6" s="355"/>
      <c r="H6" s="356"/>
      <c r="I6" s="354" t="s">
        <v>123</v>
      </c>
      <c r="J6" s="355"/>
      <c r="K6" s="355"/>
      <c r="L6" s="356"/>
      <c r="M6" s="348" t="s">
        <v>204</v>
      </c>
      <c r="N6" s="349"/>
      <c r="O6" s="348" t="s">
        <v>119</v>
      </c>
      <c r="P6" s="353"/>
      <c r="Q6" s="353"/>
      <c r="R6" s="353"/>
      <c r="S6" s="353"/>
      <c r="T6" s="353"/>
      <c r="U6" s="353"/>
      <c r="V6" s="349"/>
      <c r="W6" s="348" t="s">
        <v>137</v>
      </c>
      <c r="X6" s="349"/>
      <c r="Y6" s="196"/>
      <c r="Z6" s="264"/>
      <c r="AA6" s="256" t="s">
        <v>145</v>
      </c>
      <c r="AB6" s="255"/>
      <c r="AC6" s="255"/>
      <c r="AD6" s="255"/>
      <c r="AE6" s="255"/>
      <c r="AF6" s="255"/>
      <c r="AH6" s="300"/>
      <c r="AI6" s="300"/>
      <c r="AJ6" s="300"/>
      <c r="AK6" s="300"/>
      <c r="AL6" s="300"/>
      <c r="AM6" s="103"/>
      <c r="AN6" s="300"/>
      <c r="AO6" s="300"/>
      <c r="AP6" s="300"/>
      <c r="AQ6" s="300"/>
      <c r="AR6" s="300"/>
      <c r="AS6" s="103"/>
      <c r="AT6" s="300"/>
      <c r="AU6" s="300"/>
      <c r="AV6" s="300"/>
      <c r="AW6" s="300"/>
      <c r="AX6" s="300"/>
    </row>
    <row r="7" spans="1:56" s="104" customFormat="1" ht="19.5" customHeight="1" thickBot="1" x14ac:dyDescent="0.3">
      <c r="A7" s="346"/>
      <c r="B7" s="346" t="s">
        <v>125</v>
      </c>
      <c r="C7" s="345"/>
      <c r="D7" s="345"/>
      <c r="E7" s="345"/>
      <c r="F7" s="350" t="s">
        <v>127</v>
      </c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2"/>
      <c r="Y7" s="196"/>
      <c r="Z7" s="265"/>
      <c r="AA7" s="254" t="str">
        <f>F6</f>
        <v>Projektvorbereitung</v>
      </c>
      <c r="AB7" s="254" t="s">
        <v>123</v>
      </c>
      <c r="AC7" s="254" t="s">
        <v>118</v>
      </c>
      <c r="AD7" s="254" t="s">
        <v>119</v>
      </c>
      <c r="AE7" s="254" t="s">
        <v>120</v>
      </c>
      <c r="AF7" s="254"/>
      <c r="AH7" s="301"/>
      <c r="AI7" s="302"/>
      <c r="AJ7" s="302"/>
      <c r="AK7" s="303" t="s">
        <v>237</v>
      </c>
      <c r="AL7" s="304" t="s">
        <v>2</v>
      </c>
      <c r="AM7" s="103"/>
      <c r="AN7" s="301"/>
      <c r="AO7" s="302"/>
      <c r="AP7" s="302"/>
      <c r="AQ7" s="303" t="s">
        <v>237</v>
      </c>
      <c r="AR7" s="304" t="s">
        <v>2</v>
      </c>
      <c r="AS7" s="103"/>
      <c r="AT7" s="301"/>
      <c r="AU7" s="302"/>
      <c r="AV7" s="302"/>
      <c r="AW7" s="303" t="s">
        <v>237</v>
      </c>
      <c r="AX7" s="304" t="s">
        <v>2</v>
      </c>
      <c r="AZ7" s="322"/>
      <c r="BA7" s="42"/>
      <c r="BB7" s="42"/>
      <c r="BC7" s="323" t="s">
        <v>247</v>
      </c>
      <c r="BD7" s="324" t="s">
        <v>248</v>
      </c>
    </row>
    <row r="8" spans="1:56" ht="14.25" customHeight="1" x14ac:dyDescent="0.25">
      <c r="A8" s="346"/>
      <c r="B8" s="346"/>
      <c r="C8" s="345"/>
      <c r="D8" s="345"/>
      <c r="E8" s="345"/>
      <c r="F8" s="273">
        <v>1</v>
      </c>
      <c r="G8" s="273">
        <v>2</v>
      </c>
      <c r="H8" s="273">
        <v>3</v>
      </c>
      <c r="I8" s="273">
        <v>4</v>
      </c>
      <c r="J8" s="273">
        <v>5</v>
      </c>
      <c r="K8" s="273">
        <v>6</v>
      </c>
      <c r="L8" s="273">
        <v>7</v>
      </c>
      <c r="M8" s="273">
        <v>8</v>
      </c>
      <c r="N8" s="273">
        <v>9</v>
      </c>
      <c r="O8" s="273">
        <v>10</v>
      </c>
      <c r="P8" s="273">
        <v>11</v>
      </c>
      <c r="Q8" s="273">
        <v>12</v>
      </c>
      <c r="R8" s="273">
        <v>13</v>
      </c>
      <c r="S8" s="273">
        <v>14</v>
      </c>
      <c r="T8" s="273">
        <v>15</v>
      </c>
      <c r="U8" s="273">
        <v>16</v>
      </c>
      <c r="V8" s="273">
        <v>17</v>
      </c>
      <c r="W8" s="273">
        <v>18</v>
      </c>
      <c r="X8" s="273">
        <v>19</v>
      </c>
      <c r="Y8" s="199"/>
      <c r="Z8" s="266"/>
      <c r="AA8" s="257">
        <f>SUM(F11:G11,F14:G14,F17:G17)/SUM(F10:G10,F13:G13,F16:G16)</f>
        <v>98.677597946666666</v>
      </c>
      <c r="AB8" s="257">
        <f>SUM(I11:L11,I14:L14,I17:L17)/SUM(I10:L10,I13:L13,I16:L16)</f>
        <v>100.16147160000001</v>
      </c>
      <c r="AC8" s="257">
        <f>SUM(M11:N11,M14:N14,M17:N17)/SUM(M10:N10,M13:N13,M16:N16)</f>
        <v>97.645491868235297</v>
      </c>
      <c r="AD8" s="257">
        <f>SUM(O11:V11,O14:V14,O17:V17)/SUM(O10:V10,O13:V13,O16:V16)</f>
        <v>97.454404800000049</v>
      </c>
      <c r="AE8" s="257">
        <f>SUM(W11:X11,W14:X14,W17:X17)/SUM(W10:X10,W13:X13,W16:X16)</f>
        <v>96.125481098181822</v>
      </c>
      <c r="AF8" s="255"/>
      <c r="AH8" s="42"/>
      <c r="AI8" s="42"/>
      <c r="AJ8" s="42"/>
      <c r="AK8" s="42"/>
      <c r="AL8" s="42"/>
      <c r="AM8" s="103"/>
      <c r="AN8" s="42"/>
      <c r="AO8" s="42"/>
      <c r="AP8" s="42"/>
      <c r="AQ8" s="42"/>
      <c r="AR8" s="42"/>
      <c r="AS8" s="103"/>
      <c r="AT8" s="42"/>
      <c r="AU8" s="42"/>
      <c r="AV8" s="42"/>
      <c r="AW8" s="42"/>
      <c r="AX8" s="42"/>
      <c r="AZ8" s="42"/>
      <c r="BA8" s="42"/>
      <c r="BB8" s="42"/>
      <c r="BC8" s="42"/>
      <c r="BD8" s="42"/>
    </row>
    <row r="9" spans="1:56" ht="14.4" customHeight="1" x14ac:dyDescent="0.25">
      <c r="A9" s="124" t="s">
        <v>228</v>
      </c>
      <c r="B9" s="127" t="s">
        <v>229</v>
      </c>
      <c r="C9" s="128" t="s">
        <v>230</v>
      </c>
      <c r="D9" s="129">
        <f>AL19</f>
        <v>109.90691208000001</v>
      </c>
      <c r="E9" s="136">
        <f>1679.1/12</f>
        <v>139.92499999999998</v>
      </c>
      <c r="F9" s="109">
        <v>0.15</v>
      </c>
      <c r="G9" s="109">
        <v>0.15</v>
      </c>
      <c r="H9" s="109">
        <v>0.15</v>
      </c>
      <c r="I9" s="109">
        <v>0.15</v>
      </c>
      <c r="J9" s="109">
        <v>0.15</v>
      </c>
      <c r="K9" s="109">
        <v>0.1</v>
      </c>
      <c r="L9" s="109">
        <v>0.1</v>
      </c>
      <c r="M9" s="109">
        <v>0.1</v>
      </c>
      <c r="N9" s="109">
        <v>0.1</v>
      </c>
      <c r="O9" s="109">
        <v>0.1</v>
      </c>
      <c r="P9" s="109">
        <v>0.1</v>
      </c>
      <c r="Q9" s="109">
        <v>0.1</v>
      </c>
      <c r="R9" s="109">
        <v>0.1</v>
      </c>
      <c r="S9" s="109">
        <v>0.1</v>
      </c>
      <c r="T9" s="109">
        <v>0.1</v>
      </c>
      <c r="U9" s="109">
        <v>0.1</v>
      </c>
      <c r="V9" s="109">
        <v>0.1</v>
      </c>
      <c r="W9" s="109">
        <v>0.1</v>
      </c>
      <c r="X9" s="109">
        <v>0.1</v>
      </c>
      <c r="Y9" s="200"/>
      <c r="Z9" s="267"/>
      <c r="AA9" s="39" t="s">
        <v>133</v>
      </c>
      <c r="AC9" s="103"/>
      <c r="AD9" s="103"/>
      <c r="AE9" s="103"/>
      <c r="AF9" s="103"/>
      <c r="AG9" s="103"/>
      <c r="AH9" s="43" t="s">
        <v>238</v>
      </c>
      <c r="AI9" s="42"/>
      <c r="AJ9" s="42"/>
      <c r="AK9" s="305"/>
      <c r="AL9" s="306">
        <v>58</v>
      </c>
      <c r="AM9" s="103"/>
      <c r="AN9" s="43" t="s">
        <v>238</v>
      </c>
      <c r="AO9" s="42"/>
      <c r="AP9" s="42"/>
      <c r="AQ9" s="305"/>
      <c r="AR9" s="306">
        <v>48</v>
      </c>
      <c r="AS9" s="103"/>
      <c r="AT9" s="43" t="s">
        <v>238</v>
      </c>
      <c r="AU9" s="42"/>
      <c r="AV9" s="42"/>
      <c r="AW9" s="305"/>
      <c r="AX9" s="306">
        <v>28</v>
      </c>
      <c r="AZ9" s="298" t="str">
        <f>AT5</f>
        <v>Gehilfe</v>
      </c>
      <c r="BA9" s="42"/>
      <c r="BB9" s="42"/>
      <c r="BC9" s="325">
        <v>0.03</v>
      </c>
      <c r="BD9" s="326">
        <f>AX19</f>
        <v>53.058509279999996</v>
      </c>
    </row>
    <row r="10" spans="1:56" x14ac:dyDescent="0.25">
      <c r="A10" s="342" t="s">
        <v>144</v>
      </c>
      <c r="B10" s="343"/>
      <c r="C10" s="343"/>
      <c r="D10" s="343"/>
      <c r="E10" s="344"/>
      <c r="F10" s="164">
        <f t="shared" ref="F10:L10" si="0">$E$9*F9</f>
        <v>20.988749999999996</v>
      </c>
      <c r="G10" s="164">
        <f t="shared" si="0"/>
        <v>20.988749999999996</v>
      </c>
      <c r="H10" s="164">
        <f t="shared" si="0"/>
        <v>20.988749999999996</v>
      </c>
      <c r="I10" s="164">
        <f t="shared" si="0"/>
        <v>20.988749999999996</v>
      </c>
      <c r="J10" s="164">
        <f t="shared" si="0"/>
        <v>20.988749999999996</v>
      </c>
      <c r="K10" s="164">
        <f t="shared" si="0"/>
        <v>13.9925</v>
      </c>
      <c r="L10" s="164">
        <f t="shared" si="0"/>
        <v>13.9925</v>
      </c>
      <c r="M10" s="164">
        <f>$E$9*M9</f>
        <v>13.9925</v>
      </c>
      <c r="N10" s="164">
        <f t="shared" ref="N10:X10" si="1">$E$9*N9</f>
        <v>13.9925</v>
      </c>
      <c r="O10" s="164">
        <f t="shared" si="1"/>
        <v>13.9925</v>
      </c>
      <c r="P10" s="164">
        <f t="shared" si="1"/>
        <v>13.9925</v>
      </c>
      <c r="Q10" s="164">
        <f t="shared" si="1"/>
        <v>13.9925</v>
      </c>
      <c r="R10" s="164">
        <f t="shared" si="1"/>
        <v>13.9925</v>
      </c>
      <c r="S10" s="164">
        <f>$E$9*S9</f>
        <v>13.9925</v>
      </c>
      <c r="T10" s="164">
        <f t="shared" si="1"/>
        <v>13.9925</v>
      </c>
      <c r="U10" s="164">
        <f t="shared" si="1"/>
        <v>13.9925</v>
      </c>
      <c r="V10" s="164">
        <f t="shared" si="1"/>
        <v>13.9925</v>
      </c>
      <c r="W10" s="164">
        <f>$E$9*W9</f>
        <v>13.9925</v>
      </c>
      <c r="X10" s="164">
        <f t="shared" si="1"/>
        <v>13.9925</v>
      </c>
      <c r="Y10" s="201"/>
      <c r="Z10" s="267"/>
      <c r="AA10" s="111" t="s">
        <v>133</v>
      </c>
      <c r="AC10" s="103"/>
      <c r="AD10" s="103"/>
      <c r="AE10" s="103"/>
      <c r="AF10" s="103"/>
      <c r="AG10" s="103"/>
      <c r="AH10" s="307" t="s">
        <v>239</v>
      </c>
      <c r="AI10" s="308"/>
      <c r="AJ10" s="42"/>
      <c r="AK10" s="309">
        <v>0.33</v>
      </c>
      <c r="AL10" s="310">
        <f>AL9*AK10</f>
        <v>19.14</v>
      </c>
      <c r="AM10" s="103"/>
      <c r="AN10" s="307" t="s">
        <v>239</v>
      </c>
      <c r="AO10" s="308"/>
      <c r="AP10" s="42"/>
      <c r="AQ10" s="309">
        <v>0.33</v>
      </c>
      <c r="AR10" s="310">
        <f>AR9*AQ10</f>
        <v>15.84</v>
      </c>
      <c r="AS10" s="103"/>
      <c r="AT10" s="307" t="s">
        <v>239</v>
      </c>
      <c r="AU10" s="308"/>
      <c r="AV10" s="42"/>
      <c r="AW10" s="309">
        <v>0.33</v>
      </c>
      <c r="AX10" s="310">
        <f>AX9*AW10</f>
        <v>9.24</v>
      </c>
      <c r="AZ10" s="298" t="str">
        <f>AN5</f>
        <v>leit. Techniker</v>
      </c>
      <c r="BA10" s="42"/>
      <c r="BB10" s="42"/>
      <c r="BC10" s="325">
        <v>0.45</v>
      </c>
      <c r="BD10" s="326">
        <f>AR19</f>
        <v>90.957444480000007</v>
      </c>
    </row>
    <row r="11" spans="1:56" x14ac:dyDescent="0.25">
      <c r="A11" s="342" t="s">
        <v>136</v>
      </c>
      <c r="B11" s="343"/>
      <c r="C11" s="343"/>
      <c r="D11" s="343"/>
      <c r="E11" s="344"/>
      <c r="F11" s="122">
        <f t="shared" ref="F11:L11" si="2">$D$9*F10</f>
        <v>2306.8087009190999</v>
      </c>
      <c r="G11" s="122">
        <f t="shared" si="2"/>
        <v>2306.8087009190999</v>
      </c>
      <c r="H11" s="122">
        <f t="shared" si="2"/>
        <v>2306.8087009190999</v>
      </c>
      <c r="I11" s="122">
        <f t="shared" si="2"/>
        <v>2306.8087009190999</v>
      </c>
      <c r="J11" s="122">
        <f t="shared" si="2"/>
        <v>2306.8087009190999</v>
      </c>
      <c r="K11" s="122">
        <f t="shared" si="2"/>
        <v>1537.8724672794001</v>
      </c>
      <c r="L11" s="122">
        <f t="shared" si="2"/>
        <v>1537.8724672794001</v>
      </c>
      <c r="M11" s="122">
        <f>$D$9*M10</f>
        <v>1537.8724672794001</v>
      </c>
      <c r="N11" s="122">
        <f t="shared" ref="N11:X11" si="3">$D$9*N10</f>
        <v>1537.8724672794001</v>
      </c>
      <c r="O11" s="122">
        <f t="shared" si="3"/>
        <v>1537.8724672794001</v>
      </c>
      <c r="P11" s="122">
        <f t="shared" si="3"/>
        <v>1537.8724672794001</v>
      </c>
      <c r="Q11" s="122">
        <f t="shared" si="3"/>
        <v>1537.8724672794001</v>
      </c>
      <c r="R11" s="122">
        <f t="shared" si="3"/>
        <v>1537.8724672794001</v>
      </c>
      <c r="S11" s="122">
        <f>$D$9*S10</f>
        <v>1537.8724672794001</v>
      </c>
      <c r="T11" s="122">
        <f t="shared" si="3"/>
        <v>1537.8724672794001</v>
      </c>
      <c r="U11" s="122">
        <f t="shared" si="3"/>
        <v>1537.8724672794001</v>
      </c>
      <c r="V11" s="122">
        <f t="shared" si="3"/>
        <v>1537.8724672794001</v>
      </c>
      <c r="W11" s="122">
        <f>$D$9*W10</f>
        <v>1537.8724672794001</v>
      </c>
      <c r="X11" s="122">
        <f t="shared" si="3"/>
        <v>1537.8724672794001</v>
      </c>
      <c r="Y11" s="202"/>
      <c r="Z11" s="267"/>
      <c r="AA11" s="111"/>
      <c r="AB11" s="112"/>
      <c r="AC11" s="103"/>
      <c r="AD11" s="103"/>
      <c r="AE11" s="103"/>
      <c r="AF11" s="103"/>
      <c r="AG11" s="103"/>
      <c r="AH11" s="42" t="s">
        <v>240</v>
      </c>
      <c r="AI11" s="42"/>
      <c r="AJ11" s="42"/>
      <c r="AK11" s="311"/>
      <c r="AL11" s="312">
        <f>SUM(AL9:AL10)</f>
        <v>77.14</v>
      </c>
      <c r="AM11" s="103"/>
      <c r="AN11" s="42" t="s">
        <v>240</v>
      </c>
      <c r="AO11" s="42"/>
      <c r="AP11" s="42"/>
      <c r="AQ11" s="311"/>
      <c r="AR11" s="312">
        <f>SUM(AR9:AR10)</f>
        <v>63.84</v>
      </c>
      <c r="AS11" s="103"/>
      <c r="AT11" s="42" t="s">
        <v>240</v>
      </c>
      <c r="AU11" s="42"/>
      <c r="AV11" s="42"/>
      <c r="AW11" s="311"/>
      <c r="AX11" s="312">
        <f>SUM(AX9:AX10)</f>
        <v>37.24</v>
      </c>
      <c r="AZ11" s="298" t="str">
        <f>AH5</f>
        <v>Leiter PL</v>
      </c>
      <c r="BA11" s="42"/>
      <c r="BB11" s="42"/>
      <c r="BC11" s="325">
        <v>0.52</v>
      </c>
      <c r="BD11" s="326">
        <f>AL19</f>
        <v>109.90691208000001</v>
      </c>
    </row>
    <row r="12" spans="1:56" ht="14.25" customHeight="1" x14ac:dyDescent="0.25">
      <c r="A12" s="125" t="s">
        <v>231</v>
      </c>
      <c r="B12" s="130" t="s">
        <v>232</v>
      </c>
      <c r="C12" s="131" t="s">
        <v>233</v>
      </c>
      <c r="D12" s="132">
        <f>AR19</f>
        <v>90.957444480000007</v>
      </c>
      <c r="E12" s="137">
        <f>1679.1/12</f>
        <v>139.92499999999998</v>
      </c>
      <c r="F12" s="110">
        <v>0.1</v>
      </c>
      <c r="G12" s="110">
        <v>0.1</v>
      </c>
      <c r="H12" s="110">
        <v>0.1</v>
      </c>
      <c r="I12" s="110">
        <v>0.03</v>
      </c>
      <c r="J12" s="110">
        <v>0.03</v>
      </c>
      <c r="K12" s="110">
        <v>0.03</v>
      </c>
      <c r="L12" s="110">
        <v>0.03</v>
      </c>
      <c r="M12" s="110">
        <v>0.05</v>
      </c>
      <c r="N12" s="110">
        <v>0.05</v>
      </c>
      <c r="O12" s="110">
        <v>0.06</v>
      </c>
      <c r="P12" s="110">
        <v>0.06</v>
      </c>
      <c r="Q12" s="110">
        <v>0.06</v>
      </c>
      <c r="R12" s="110">
        <v>0.06</v>
      </c>
      <c r="S12" s="110">
        <v>0.05</v>
      </c>
      <c r="T12" s="110">
        <v>0.05</v>
      </c>
      <c r="U12" s="110">
        <v>0.05</v>
      </c>
      <c r="V12" s="110">
        <v>0.05</v>
      </c>
      <c r="W12" s="110">
        <v>0.1</v>
      </c>
      <c r="X12" s="110">
        <v>0.1</v>
      </c>
      <c r="Y12" s="200"/>
      <c r="Z12" s="267"/>
      <c r="AA12" s="39"/>
      <c r="AC12" s="103"/>
      <c r="AD12" s="103"/>
      <c r="AE12" s="103"/>
      <c r="AF12" s="103"/>
      <c r="AG12" s="103"/>
      <c r="AH12" s="42"/>
      <c r="AI12" s="42"/>
      <c r="AJ12" s="42"/>
      <c r="AK12" s="311"/>
      <c r="AL12" s="313"/>
      <c r="AM12" s="103"/>
      <c r="AN12" s="42"/>
      <c r="AO12" s="42"/>
      <c r="AP12" s="42"/>
      <c r="AQ12" s="311"/>
      <c r="AR12" s="313"/>
      <c r="AS12" s="103"/>
      <c r="AT12" s="42"/>
      <c r="AU12" s="42"/>
      <c r="AV12" s="42"/>
      <c r="AW12" s="311"/>
      <c r="AX12" s="313"/>
      <c r="AZ12" s="327"/>
      <c r="BA12" s="308"/>
      <c r="BB12" s="42"/>
      <c r="BC12" s="325"/>
      <c r="BD12" s="326"/>
    </row>
    <row r="13" spans="1:56" x14ac:dyDescent="0.25">
      <c r="A13" s="342" t="s">
        <v>144</v>
      </c>
      <c r="B13" s="343"/>
      <c r="C13" s="343"/>
      <c r="D13" s="343"/>
      <c r="E13" s="344"/>
      <c r="F13" s="165">
        <f t="shared" ref="F13:L13" si="4">$E$12*F12</f>
        <v>13.9925</v>
      </c>
      <c r="G13" s="165">
        <f t="shared" si="4"/>
        <v>13.9925</v>
      </c>
      <c r="H13" s="165">
        <f t="shared" si="4"/>
        <v>13.9925</v>
      </c>
      <c r="I13" s="165">
        <f t="shared" si="4"/>
        <v>4.1977499999999992</v>
      </c>
      <c r="J13" s="165">
        <f t="shared" si="4"/>
        <v>4.1977499999999992</v>
      </c>
      <c r="K13" s="165">
        <f t="shared" si="4"/>
        <v>4.1977499999999992</v>
      </c>
      <c r="L13" s="165">
        <f t="shared" si="4"/>
        <v>4.1977499999999992</v>
      </c>
      <c r="M13" s="165">
        <f>$E$12*M12</f>
        <v>6.9962499999999999</v>
      </c>
      <c r="N13" s="165">
        <f t="shared" ref="N13:X13" si="5">$E$12*N12</f>
        <v>6.9962499999999999</v>
      </c>
      <c r="O13" s="165">
        <f t="shared" si="5"/>
        <v>8.3954999999999984</v>
      </c>
      <c r="P13" s="165">
        <f t="shared" si="5"/>
        <v>8.3954999999999984</v>
      </c>
      <c r="Q13" s="165">
        <f t="shared" si="5"/>
        <v>8.3954999999999984</v>
      </c>
      <c r="R13" s="165">
        <f t="shared" si="5"/>
        <v>8.3954999999999984</v>
      </c>
      <c r="S13" s="165">
        <f>$E$12*S12</f>
        <v>6.9962499999999999</v>
      </c>
      <c r="T13" s="165">
        <f t="shared" si="5"/>
        <v>6.9962499999999999</v>
      </c>
      <c r="U13" s="165">
        <f t="shared" si="5"/>
        <v>6.9962499999999999</v>
      </c>
      <c r="V13" s="165">
        <f t="shared" si="5"/>
        <v>6.9962499999999999</v>
      </c>
      <c r="W13" s="165">
        <f>$E$12*W12</f>
        <v>13.9925</v>
      </c>
      <c r="X13" s="165">
        <f t="shared" si="5"/>
        <v>13.9925</v>
      </c>
      <c r="Y13" s="201"/>
      <c r="Z13" s="267"/>
      <c r="AA13" s="111"/>
      <c r="AC13" s="103"/>
      <c r="AD13" s="103"/>
      <c r="AE13" s="103"/>
      <c r="AF13" s="103"/>
      <c r="AG13" s="103"/>
      <c r="AH13" s="307" t="s">
        <v>241</v>
      </c>
      <c r="AI13" s="308"/>
      <c r="AJ13" s="42"/>
      <c r="AK13" s="309">
        <v>0.24979999999999999</v>
      </c>
      <c r="AL13" s="310">
        <f>AL11*AK13</f>
        <v>19.269572</v>
      </c>
      <c r="AM13" s="103"/>
      <c r="AN13" s="307" t="s">
        <v>241</v>
      </c>
      <c r="AO13" s="308"/>
      <c r="AP13" s="42"/>
      <c r="AQ13" s="309">
        <v>0.24979999999999999</v>
      </c>
      <c r="AR13" s="310">
        <f>AR11*AQ13</f>
        <v>15.947232</v>
      </c>
      <c r="AS13" s="103"/>
      <c r="AT13" s="307" t="s">
        <v>241</v>
      </c>
      <c r="AU13" s="308"/>
      <c r="AV13" s="42"/>
      <c r="AW13" s="309">
        <v>0.24979999999999999</v>
      </c>
      <c r="AX13" s="310">
        <f>AX11*AW13</f>
        <v>9.3025520000000004</v>
      </c>
      <c r="AZ13" s="43" t="s">
        <v>238</v>
      </c>
      <c r="BA13" s="42"/>
      <c r="BB13" s="42"/>
      <c r="BC13" s="328">
        <f>SUM(BC9:BC12)</f>
        <v>1</v>
      </c>
      <c r="BD13" s="329">
        <f>BD9*BC9+BD10*BC10+BD11*BC11+BD12*BC12</f>
        <v>99.674199576000007</v>
      </c>
    </row>
    <row r="14" spans="1:56" x14ac:dyDescent="0.25">
      <c r="A14" s="342" t="s">
        <v>136</v>
      </c>
      <c r="B14" s="343"/>
      <c r="C14" s="343"/>
      <c r="D14" s="343"/>
      <c r="E14" s="344"/>
      <c r="F14" s="123">
        <f t="shared" ref="F14:L14" si="6">$D$12*F13</f>
        <v>1272.7220418864001</v>
      </c>
      <c r="G14" s="123">
        <f t="shared" si="6"/>
        <v>1272.7220418864001</v>
      </c>
      <c r="H14" s="123">
        <f t="shared" si="6"/>
        <v>1272.7220418864001</v>
      </c>
      <c r="I14" s="123">
        <f t="shared" si="6"/>
        <v>381.81661256591997</v>
      </c>
      <c r="J14" s="123">
        <f t="shared" si="6"/>
        <v>381.81661256591997</v>
      </c>
      <c r="K14" s="123">
        <f t="shared" si="6"/>
        <v>381.81661256591997</v>
      </c>
      <c r="L14" s="123">
        <f t="shared" si="6"/>
        <v>381.81661256591997</v>
      </c>
      <c r="M14" s="123">
        <f>$D$12*M13</f>
        <v>636.36102094320006</v>
      </c>
      <c r="N14" s="123">
        <f t="shared" ref="N14:X14" si="7">$D$12*N13</f>
        <v>636.36102094320006</v>
      </c>
      <c r="O14" s="123">
        <f t="shared" si="7"/>
        <v>763.63322513183994</v>
      </c>
      <c r="P14" s="123">
        <f t="shared" si="7"/>
        <v>763.63322513183994</v>
      </c>
      <c r="Q14" s="123">
        <f t="shared" si="7"/>
        <v>763.63322513183994</v>
      </c>
      <c r="R14" s="123">
        <f t="shared" si="7"/>
        <v>763.63322513183994</v>
      </c>
      <c r="S14" s="123">
        <f>$D$12*S13</f>
        <v>636.36102094320006</v>
      </c>
      <c r="T14" s="123">
        <f t="shared" si="7"/>
        <v>636.36102094320006</v>
      </c>
      <c r="U14" s="123">
        <f t="shared" si="7"/>
        <v>636.36102094320006</v>
      </c>
      <c r="V14" s="123">
        <f t="shared" si="7"/>
        <v>636.36102094320006</v>
      </c>
      <c r="W14" s="123">
        <f>$D$12*W13</f>
        <v>1272.7220418864001</v>
      </c>
      <c r="X14" s="123">
        <f t="shared" si="7"/>
        <v>1272.7220418864001</v>
      </c>
      <c r="Y14" s="202"/>
      <c r="Z14" s="267"/>
      <c r="AA14" s="111"/>
      <c r="AB14" s="112"/>
      <c r="AC14" s="103"/>
      <c r="AD14" s="103"/>
      <c r="AE14" s="103"/>
      <c r="AF14" s="103"/>
      <c r="AG14" s="103"/>
      <c r="AH14" s="42" t="s">
        <v>242</v>
      </c>
      <c r="AI14" s="42"/>
      <c r="AJ14" s="42"/>
      <c r="AK14" s="311"/>
      <c r="AL14" s="312">
        <f>SUM(AL11:AL13)</f>
        <v>96.409571999999997</v>
      </c>
      <c r="AM14" s="103"/>
      <c r="AN14" s="42" t="s">
        <v>242</v>
      </c>
      <c r="AO14" s="42"/>
      <c r="AP14" s="42"/>
      <c r="AQ14" s="311"/>
      <c r="AR14" s="312">
        <f>SUM(AR11:AR13)</f>
        <v>79.787232000000003</v>
      </c>
      <c r="AS14" s="103"/>
      <c r="AT14" s="42" t="s">
        <v>242</v>
      </c>
      <c r="AU14" s="42"/>
      <c r="AV14" s="42"/>
      <c r="AW14" s="311"/>
      <c r="AX14" s="312">
        <f>SUM(AX11:AX13)</f>
        <v>46.542552000000001</v>
      </c>
    </row>
    <row r="15" spans="1:56" ht="14.4" customHeight="1" x14ac:dyDescent="0.25">
      <c r="A15" s="124" t="s">
        <v>234</v>
      </c>
      <c r="B15" s="127" t="s">
        <v>235</v>
      </c>
      <c r="C15" s="128" t="s">
        <v>236</v>
      </c>
      <c r="D15" s="129">
        <f>AX19</f>
        <v>53.058509279999996</v>
      </c>
      <c r="E15" s="136">
        <f>1679.1/12</f>
        <v>139.92499999999998</v>
      </c>
      <c r="F15" s="109">
        <v>0.02</v>
      </c>
      <c r="G15" s="109">
        <v>0.02</v>
      </c>
      <c r="H15" s="109">
        <v>0.02</v>
      </c>
      <c r="I15" s="109">
        <v>0.02</v>
      </c>
      <c r="J15" s="109">
        <v>0.02</v>
      </c>
      <c r="K15" s="109">
        <v>0.02</v>
      </c>
      <c r="L15" s="109">
        <v>0.02</v>
      </c>
      <c r="M15" s="109">
        <v>0.02</v>
      </c>
      <c r="N15" s="109">
        <v>0.02</v>
      </c>
      <c r="O15" s="109">
        <v>0.02</v>
      </c>
      <c r="P15" s="109">
        <v>0.02</v>
      </c>
      <c r="Q15" s="109">
        <v>0.02</v>
      </c>
      <c r="R15" s="109">
        <v>0.02</v>
      </c>
      <c r="S15" s="109">
        <v>0.02</v>
      </c>
      <c r="T15" s="109">
        <v>0.02</v>
      </c>
      <c r="U15" s="109">
        <v>0.02</v>
      </c>
      <c r="V15" s="109">
        <v>0.02</v>
      </c>
      <c r="W15" s="109">
        <v>0.02</v>
      </c>
      <c r="X15" s="109">
        <v>0.02</v>
      </c>
      <c r="Y15" s="200"/>
      <c r="Z15" s="267"/>
      <c r="AA15" s="39"/>
      <c r="AC15" s="103"/>
      <c r="AD15" s="103"/>
      <c r="AE15" s="103"/>
      <c r="AF15" s="103"/>
      <c r="AG15" s="103"/>
      <c r="AH15" s="42"/>
      <c r="AI15" s="42"/>
      <c r="AJ15" s="42"/>
      <c r="AK15" s="311"/>
      <c r="AL15" s="313"/>
      <c r="AN15" s="42"/>
      <c r="AO15" s="42"/>
      <c r="AP15" s="42"/>
      <c r="AQ15" s="311"/>
      <c r="AR15" s="313"/>
      <c r="AT15" s="42"/>
      <c r="AU15" s="42"/>
      <c r="AV15" s="42"/>
      <c r="AW15" s="311"/>
      <c r="AX15" s="313"/>
    </row>
    <row r="16" spans="1:56" x14ac:dyDescent="0.25">
      <c r="A16" s="342" t="s">
        <v>144</v>
      </c>
      <c r="B16" s="343"/>
      <c r="C16" s="343"/>
      <c r="D16" s="343"/>
      <c r="E16" s="344"/>
      <c r="F16" s="164">
        <f t="shared" ref="F16:L16" si="8">$E$15*F15</f>
        <v>2.7984999999999998</v>
      </c>
      <c r="G16" s="164">
        <f t="shared" si="8"/>
        <v>2.7984999999999998</v>
      </c>
      <c r="H16" s="164">
        <f t="shared" si="8"/>
        <v>2.7984999999999998</v>
      </c>
      <c r="I16" s="164">
        <f t="shared" si="8"/>
        <v>2.7984999999999998</v>
      </c>
      <c r="J16" s="164">
        <f t="shared" si="8"/>
        <v>2.7984999999999998</v>
      </c>
      <c r="K16" s="164">
        <f t="shared" si="8"/>
        <v>2.7984999999999998</v>
      </c>
      <c r="L16" s="164">
        <f t="shared" si="8"/>
        <v>2.7984999999999998</v>
      </c>
      <c r="M16" s="164">
        <f>$E$15*M15</f>
        <v>2.7984999999999998</v>
      </c>
      <c r="N16" s="164">
        <f t="shared" ref="N16:X16" si="9">$E$15*N15</f>
        <v>2.7984999999999998</v>
      </c>
      <c r="O16" s="164">
        <f t="shared" si="9"/>
        <v>2.7984999999999998</v>
      </c>
      <c r="P16" s="164">
        <f t="shared" si="9"/>
        <v>2.7984999999999998</v>
      </c>
      <c r="Q16" s="164">
        <f t="shared" si="9"/>
        <v>2.7984999999999998</v>
      </c>
      <c r="R16" s="164">
        <f t="shared" si="9"/>
        <v>2.7984999999999998</v>
      </c>
      <c r="S16" s="164">
        <f>$E$15*S15</f>
        <v>2.7984999999999998</v>
      </c>
      <c r="T16" s="164">
        <f t="shared" si="9"/>
        <v>2.7984999999999998</v>
      </c>
      <c r="U16" s="164">
        <f t="shared" si="9"/>
        <v>2.7984999999999998</v>
      </c>
      <c r="V16" s="164">
        <f t="shared" si="9"/>
        <v>2.7984999999999998</v>
      </c>
      <c r="W16" s="164">
        <f>$E$15*W15</f>
        <v>2.7984999999999998</v>
      </c>
      <c r="X16" s="164">
        <f t="shared" si="9"/>
        <v>2.7984999999999998</v>
      </c>
      <c r="Y16" s="201"/>
      <c r="Z16" s="267"/>
      <c r="AA16" s="111"/>
      <c r="AC16" s="103"/>
      <c r="AD16" s="103"/>
      <c r="AE16" s="103"/>
      <c r="AF16" s="103"/>
      <c r="AG16" s="103"/>
      <c r="AH16" s="314" t="s">
        <v>243</v>
      </c>
      <c r="AI16" s="42"/>
      <c r="AJ16" s="42"/>
      <c r="AK16" s="315">
        <v>7.0000000000000007E-2</v>
      </c>
      <c r="AL16" s="316">
        <f>AL14*AK16</f>
        <v>6.7486700400000004</v>
      </c>
      <c r="AN16" s="314" t="s">
        <v>243</v>
      </c>
      <c r="AO16" s="42"/>
      <c r="AP16" s="42"/>
      <c r="AQ16" s="315">
        <v>7.0000000000000007E-2</v>
      </c>
      <c r="AR16" s="316">
        <f>AR14*AQ16</f>
        <v>5.5851062400000009</v>
      </c>
      <c r="AT16" s="314" t="s">
        <v>243</v>
      </c>
      <c r="AU16" s="42"/>
      <c r="AV16" s="42"/>
      <c r="AW16" s="315">
        <v>7.0000000000000007E-2</v>
      </c>
      <c r="AX16" s="316">
        <f>AX14*AW16</f>
        <v>3.2579786400000001</v>
      </c>
    </row>
    <row r="17" spans="1:120" x14ac:dyDescent="0.25">
      <c r="A17" s="342" t="s">
        <v>136</v>
      </c>
      <c r="B17" s="343"/>
      <c r="C17" s="343"/>
      <c r="D17" s="343"/>
      <c r="E17" s="344"/>
      <c r="F17" s="122">
        <f t="shared" ref="F17:L17" si="10">$D$15*F16</f>
        <v>148.48423822007999</v>
      </c>
      <c r="G17" s="122">
        <f t="shared" si="10"/>
        <v>148.48423822007999</v>
      </c>
      <c r="H17" s="122">
        <f t="shared" si="10"/>
        <v>148.48423822007999</v>
      </c>
      <c r="I17" s="122">
        <f t="shared" si="10"/>
        <v>148.48423822007999</v>
      </c>
      <c r="J17" s="122">
        <f t="shared" si="10"/>
        <v>148.48423822007999</v>
      </c>
      <c r="K17" s="122">
        <f t="shared" si="10"/>
        <v>148.48423822007999</v>
      </c>
      <c r="L17" s="122">
        <f t="shared" si="10"/>
        <v>148.48423822007999</v>
      </c>
      <c r="M17" s="122">
        <f>$D$15*M16</f>
        <v>148.48423822007999</v>
      </c>
      <c r="N17" s="122">
        <f t="shared" ref="N17:X17" si="11">$D$15*N16</f>
        <v>148.48423822007999</v>
      </c>
      <c r="O17" s="122">
        <f t="shared" si="11"/>
        <v>148.48423822007999</v>
      </c>
      <c r="P17" s="122">
        <f t="shared" si="11"/>
        <v>148.48423822007999</v>
      </c>
      <c r="Q17" s="122">
        <f t="shared" si="11"/>
        <v>148.48423822007999</v>
      </c>
      <c r="R17" s="122">
        <f t="shared" si="11"/>
        <v>148.48423822007999</v>
      </c>
      <c r="S17" s="122">
        <f>$D$15*S16</f>
        <v>148.48423822007999</v>
      </c>
      <c r="T17" s="122">
        <f t="shared" si="11"/>
        <v>148.48423822007999</v>
      </c>
      <c r="U17" s="122">
        <f t="shared" si="11"/>
        <v>148.48423822007999</v>
      </c>
      <c r="V17" s="122">
        <f t="shared" si="11"/>
        <v>148.48423822007999</v>
      </c>
      <c r="W17" s="122">
        <f>$D$15*W16</f>
        <v>148.48423822007999</v>
      </c>
      <c r="X17" s="122">
        <f t="shared" si="11"/>
        <v>148.48423822007999</v>
      </c>
      <c r="Y17" s="198"/>
      <c r="Z17" s="267"/>
      <c r="AA17" s="111"/>
      <c r="AB17" s="112"/>
      <c r="AC17" s="103"/>
      <c r="AD17" s="103"/>
      <c r="AE17" s="103"/>
      <c r="AF17" s="103"/>
      <c r="AG17" s="103"/>
      <c r="AH17" s="307" t="s">
        <v>244</v>
      </c>
      <c r="AI17" s="308"/>
      <c r="AJ17" s="42"/>
      <c r="AK17" s="309">
        <v>7.0000000000000007E-2</v>
      </c>
      <c r="AL17" s="310">
        <f>AL14*AK17</f>
        <v>6.7486700400000004</v>
      </c>
      <c r="AN17" s="307" t="s">
        <v>244</v>
      </c>
      <c r="AO17" s="308"/>
      <c r="AP17" s="42"/>
      <c r="AQ17" s="309">
        <v>7.0000000000000007E-2</v>
      </c>
      <c r="AR17" s="310">
        <f>AR14*AQ17</f>
        <v>5.5851062400000009</v>
      </c>
      <c r="AT17" s="307" t="s">
        <v>244</v>
      </c>
      <c r="AU17" s="308"/>
      <c r="AV17" s="42"/>
      <c r="AW17" s="309">
        <v>7.0000000000000007E-2</v>
      </c>
      <c r="AX17" s="310">
        <f>AX14*AW17</f>
        <v>3.2579786400000001</v>
      </c>
    </row>
    <row r="18" spans="1:120" s="1" customFormat="1" ht="15" customHeight="1" thickBot="1" x14ac:dyDescent="0.3">
      <c r="A18" s="168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97"/>
      <c r="Z18" s="170"/>
      <c r="AA18" s="39"/>
      <c r="AH18" s="42"/>
      <c r="AI18" s="42"/>
      <c r="AJ18" s="42"/>
      <c r="AK18" s="317"/>
      <c r="AL18" s="318"/>
      <c r="AN18" s="42"/>
      <c r="AO18" s="42"/>
      <c r="AP18" s="42"/>
      <c r="AQ18" s="317"/>
      <c r="AR18" s="318"/>
      <c r="AT18" s="42"/>
      <c r="AU18" s="42"/>
      <c r="AV18" s="42"/>
      <c r="AW18" s="317"/>
      <c r="AX18" s="318"/>
    </row>
    <row r="19" spans="1:120" s="1" customFormat="1" ht="15" customHeight="1" thickBot="1" x14ac:dyDescent="0.35">
      <c r="A19" s="168"/>
      <c r="B19" s="105"/>
      <c r="C19" s="105"/>
      <c r="D19" s="105"/>
      <c r="E19" s="105"/>
      <c r="F19" s="348" t="s">
        <v>122</v>
      </c>
      <c r="G19" s="353"/>
      <c r="H19" s="349"/>
      <c r="I19" s="346" t="s">
        <v>123</v>
      </c>
      <c r="J19" s="346"/>
      <c r="K19" s="346"/>
      <c r="L19" s="348"/>
      <c r="M19" s="348" t="s">
        <v>204</v>
      </c>
      <c r="N19" s="349"/>
      <c r="O19" s="357" t="s">
        <v>119</v>
      </c>
      <c r="P19" s="358"/>
      <c r="Q19" s="358"/>
      <c r="R19" s="358"/>
      <c r="S19" s="358"/>
      <c r="T19" s="358"/>
      <c r="U19" s="358"/>
      <c r="V19" s="359"/>
      <c r="W19" s="348" t="s">
        <v>137</v>
      </c>
      <c r="X19" s="349"/>
      <c r="Y19" s="197"/>
      <c r="Z19" s="170"/>
      <c r="AA19" s="39"/>
      <c r="AH19" s="319" t="s">
        <v>245</v>
      </c>
      <c r="AI19" s="42"/>
      <c r="AJ19" s="42"/>
      <c r="AK19" s="320"/>
      <c r="AL19" s="321">
        <f>SUM(AL14:AL18)</f>
        <v>109.90691208000001</v>
      </c>
      <c r="AM19"/>
      <c r="AN19" s="319" t="s">
        <v>245</v>
      </c>
      <c r="AO19" s="42"/>
      <c r="AP19" s="42"/>
      <c r="AQ19" s="320"/>
      <c r="AR19" s="321">
        <f>SUM(AR14:AR18)</f>
        <v>90.957444480000007</v>
      </c>
      <c r="AS19"/>
      <c r="AT19" s="319" t="s">
        <v>245</v>
      </c>
      <c r="AU19" s="42"/>
      <c r="AV19" s="42"/>
      <c r="AW19" s="320"/>
      <c r="AX19" s="321">
        <f>SUM(AX14:AX18)</f>
        <v>53.058509279999996</v>
      </c>
    </row>
    <row r="20" spans="1:120" s="1" customFormat="1" ht="15" customHeight="1" x14ac:dyDescent="0.25">
      <c r="A20" s="126" t="s">
        <v>162</v>
      </c>
      <c r="B20" s="106"/>
      <c r="C20" s="106"/>
      <c r="D20" s="106"/>
      <c r="E20" s="175"/>
      <c r="F20" s="106"/>
      <c r="G20" s="173">
        <f>SUM(F11:H11,F14:H14,F17:H17)/SUM(F10:H10,F13:H13,F16:H16)</f>
        <v>98.677597946666666</v>
      </c>
      <c r="H20" s="174" t="s">
        <v>158</v>
      </c>
      <c r="I20" s="106"/>
      <c r="J20" s="173">
        <f>SUM(I11:L11,I14:L14,I17:L17)/SUM(I10:L10,I13:L13,I16:L16)</f>
        <v>100.16147160000001</v>
      </c>
      <c r="K20" s="347" t="s">
        <v>158</v>
      </c>
      <c r="L20" s="347"/>
      <c r="M20" s="274">
        <f>SUM(M11:N11,M14:N14,M17:N17)/SUM(M10:N10,M13:N13,M16:N16)</f>
        <v>97.645491868235297</v>
      </c>
      <c r="N20" s="174" t="s">
        <v>158</v>
      </c>
      <c r="O20" s="172"/>
      <c r="P20" s="134"/>
      <c r="Q20" s="134"/>
      <c r="R20" s="134"/>
      <c r="S20" s="173">
        <f>SUM(O11:V11,O14:V14,O17:V17)/SUM(O10:V10,O13:V13,O16:V16)</f>
        <v>97.454404800000049</v>
      </c>
      <c r="T20" s="134" t="s">
        <v>158</v>
      </c>
      <c r="U20" s="173"/>
      <c r="V20" s="174"/>
      <c r="W20" s="173">
        <f>SUM(W11:X11,W14:X14,W17:X17)/SUM(W10:X10,W13:X13,W16:X16)</f>
        <v>96.125481098181822</v>
      </c>
      <c r="X20" s="174" t="s">
        <v>158</v>
      </c>
      <c r="Y20" s="197"/>
      <c r="Z20" s="170"/>
      <c r="AA20" s="39"/>
    </row>
    <row r="21" spans="1:120" s="1" customFormat="1" ht="15" customHeight="1" x14ac:dyDescent="0.25">
      <c r="A21" s="126" t="s">
        <v>163</v>
      </c>
      <c r="B21" s="106"/>
      <c r="C21" s="106"/>
      <c r="D21" s="106"/>
      <c r="E21" s="175"/>
      <c r="F21" s="106"/>
      <c r="G21" s="173">
        <f>SUM(F10:H10,F13:H13,F16:H16)/Plausibilitätsprüfung!F18</f>
        <v>37.77975</v>
      </c>
      <c r="H21" s="174" t="s">
        <v>117</v>
      </c>
      <c r="I21" s="106"/>
      <c r="J21" s="173">
        <f>SUM(I10:L10,I13:L13,I16:L16)/Plausibilitätsprüfung!F27</f>
        <v>24.486875000000001</v>
      </c>
      <c r="K21" s="347" t="s">
        <v>117</v>
      </c>
      <c r="L21" s="347"/>
      <c r="M21" s="274">
        <f>SUM(M10:N10,M13:N13,M16:N16)/Plausibilitätsprüfung!F36</f>
        <v>23.78725</v>
      </c>
      <c r="N21" s="174" t="s">
        <v>117</v>
      </c>
      <c r="O21" s="172"/>
      <c r="P21" s="134"/>
      <c r="Q21" s="134"/>
      <c r="R21" s="134"/>
      <c r="S21" s="173">
        <f>SUM(O10:V10,O13:V13,O16:V16)/Plausibilitätsprüfung!F45</f>
        <v>24.486874999999994</v>
      </c>
      <c r="T21" s="134" t="s">
        <v>117</v>
      </c>
      <c r="U21" s="173"/>
      <c r="V21" s="174"/>
      <c r="W21" s="173">
        <f>SUM(W10:X10,W13:X13,W16:X16)/Plausibilitätsprüfung!F54</f>
        <v>30.783499999999997</v>
      </c>
      <c r="X21" s="174" t="s">
        <v>117</v>
      </c>
      <c r="Y21" s="197"/>
      <c r="Z21" s="170"/>
      <c r="AA21" s="39"/>
    </row>
    <row r="22" spans="1:120" s="1" customFormat="1" ht="15" customHeight="1" x14ac:dyDescent="0.25">
      <c r="A22" s="168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71"/>
      <c r="N22" s="169"/>
      <c r="O22" s="169"/>
      <c r="P22" s="169"/>
      <c r="Q22" s="169"/>
      <c r="R22" s="169"/>
      <c r="S22" s="166"/>
      <c r="T22" s="166"/>
      <c r="U22" s="171"/>
      <c r="V22" s="169"/>
      <c r="W22" s="171"/>
      <c r="X22" s="169"/>
      <c r="Y22" s="197"/>
      <c r="Z22" s="170"/>
      <c r="AA22" s="39"/>
    </row>
    <row r="23" spans="1:120" s="1" customFormat="1" ht="15" customHeight="1" x14ac:dyDescent="0.25">
      <c r="A23" s="168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71"/>
      <c r="N23" s="169"/>
      <c r="O23" s="169"/>
      <c r="P23" s="169"/>
      <c r="Q23" s="169"/>
      <c r="R23" s="169"/>
      <c r="S23" s="166"/>
      <c r="T23" s="166"/>
      <c r="U23" s="171"/>
      <c r="V23" s="169"/>
      <c r="W23" s="171"/>
      <c r="X23" s="169"/>
      <c r="Y23" s="197"/>
      <c r="Z23" s="170"/>
      <c r="AA23" s="39"/>
    </row>
    <row r="25" spans="1:120" x14ac:dyDescent="0.25"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</row>
    <row r="26" spans="1:120" x14ac:dyDescent="0.25"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</row>
    <row r="27" spans="1:120" x14ac:dyDescent="0.25"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</row>
    <row r="28" spans="1:120" x14ac:dyDescent="0.25"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</row>
    <row r="29" spans="1:120" x14ac:dyDescent="0.25"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</row>
    <row r="30" spans="1:120" x14ac:dyDescent="0.25"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</row>
    <row r="31" spans="1:120" x14ac:dyDescent="0.25"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</row>
    <row r="32" spans="1:120" x14ac:dyDescent="0.25"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</row>
    <row r="33" spans="28:79" x14ac:dyDescent="0.25"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</row>
    <row r="34" spans="28:79" x14ac:dyDescent="0.25"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</row>
    <row r="35" spans="28:79" x14ac:dyDescent="0.25"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28:79" x14ac:dyDescent="0.25">
      <c r="AB36" s="43"/>
      <c r="AC36" s="258"/>
      <c r="AD36" s="258"/>
      <c r="AE36" s="258"/>
      <c r="AF36" s="258"/>
      <c r="AG36" s="258"/>
      <c r="AH36" s="258"/>
      <c r="AI36" s="258"/>
      <c r="AJ36" s="258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28:79" x14ac:dyDescent="0.25"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</row>
    <row r="38" spans="28:79" x14ac:dyDescent="0.25">
      <c r="AB38" s="43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</row>
    <row r="39" spans="28:79" x14ac:dyDescent="0.25"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</row>
    <row r="40" spans="28:79" x14ac:dyDescent="0.25"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28:79" x14ac:dyDescent="0.25"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28:79" x14ac:dyDescent="0.25"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</row>
    <row r="43" spans="28:79" x14ac:dyDescent="0.25"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</row>
  </sheetData>
  <mergeCells count="24">
    <mergeCell ref="K21:L21"/>
    <mergeCell ref="M19:N19"/>
    <mergeCell ref="M6:N6"/>
    <mergeCell ref="F7:X7"/>
    <mergeCell ref="F19:H19"/>
    <mergeCell ref="I19:L19"/>
    <mergeCell ref="K20:L20"/>
    <mergeCell ref="F6:H6"/>
    <mergeCell ref="I6:L6"/>
    <mergeCell ref="W19:X19"/>
    <mergeCell ref="O19:V19"/>
    <mergeCell ref="W6:X6"/>
    <mergeCell ref="O6:V6"/>
    <mergeCell ref="A16:E16"/>
    <mergeCell ref="A17:E17"/>
    <mergeCell ref="D6:D8"/>
    <mergeCell ref="A11:E11"/>
    <mergeCell ref="B7:B8"/>
    <mergeCell ref="A14:E14"/>
    <mergeCell ref="C6:C8"/>
    <mergeCell ref="A6:A8"/>
    <mergeCell ref="E6:E8"/>
    <mergeCell ref="A10:E10"/>
    <mergeCell ref="A13:E13"/>
  </mergeCells>
  <pageMargins left="0.70866141732283472" right="0.70866141732283472" top="0.78740157480314965" bottom="0.78740157480314965" header="0.31496062992125984" footer="0.31496062992125984"/>
  <pageSetup paperSize="9" scale="92" fitToHeight="0" orientation="landscape" r:id="rId1"/>
  <rowBreaks count="1" manualBreakCount="1">
    <brk id="23" max="16383" man="1"/>
  </rowBreaks>
  <colBreaks count="1" manualBreakCount="1">
    <brk id="26" max="2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9"/>
  <sheetViews>
    <sheetView showGridLines="0" zoomScaleNormal="100" zoomScaleSheetLayoutView="85" workbookViewId="0">
      <selection activeCell="D22" sqref="D22"/>
    </sheetView>
  </sheetViews>
  <sheetFormatPr baseColWidth="10" defaultColWidth="11.44140625" defaultRowHeight="15" x14ac:dyDescent="0.25"/>
  <cols>
    <col min="1" max="1" width="4.5546875" style="41" customWidth="1"/>
    <col min="2" max="2" width="35.33203125" style="41" customWidth="1"/>
    <col min="3" max="3" width="1.33203125" style="41" customWidth="1"/>
    <col min="4" max="4" width="12.88671875" style="41" customWidth="1"/>
    <col min="5" max="5" width="9.88671875" style="41" customWidth="1"/>
    <col min="6" max="6" width="7.88671875" style="41" customWidth="1"/>
    <col min="7" max="7" width="10.33203125" style="41" customWidth="1"/>
    <col min="8" max="8" width="1.44140625" style="149" customWidth="1"/>
    <col min="9" max="9" width="6.33203125" style="41" customWidth="1"/>
    <col min="10" max="10" width="9.109375" style="41" customWidth="1"/>
    <col min="11" max="11" width="10.6640625" style="41" customWidth="1"/>
    <col min="12" max="12" width="14.44140625" style="41" customWidth="1"/>
    <col min="13" max="16384" width="11.44140625" style="41"/>
  </cols>
  <sheetData>
    <row r="1" spans="1:11" ht="17.399999999999999" x14ac:dyDescent="0.3">
      <c r="A1" s="62" t="s">
        <v>142</v>
      </c>
      <c r="B1" s="40"/>
      <c r="C1" s="40"/>
      <c r="D1" s="40"/>
      <c r="E1" s="40"/>
      <c r="F1" s="40"/>
    </row>
    <row r="2" spans="1:11" x14ac:dyDescent="0.25">
      <c r="A2" s="40"/>
      <c r="B2" s="40"/>
      <c r="C2" s="40"/>
      <c r="D2" s="40"/>
      <c r="E2" s="40"/>
      <c r="F2" s="40"/>
    </row>
    <row r="3" spans="1:11" s="33" customFormat="1" ht="15.6" x14ac:dyDescent="0.3">
      <c r="A3" s="32" t="s">
        <v>53</v>
      </c>
      <c r="B3" s="32"/>
      <c r="C3" s="32"/>
      <c r="D3" s="382" t="str">
        <f>IF(Leistungsumfang!D3:I3="","",Leistungsumfang!D3:I3)</f>
        <v>Bürogebäude 3-stöckig, Salzburg</v>
      </c>
      <c r="E3" s="382"/>
      <c r="F3" s="382"/>
      <c r="G3" s="382"/>
      <c r="H3" s="382"/>
      <c r="I3" s="382"/>
      <c r="J3" s="382"/>
      <c r="K3" s="382"/>
    </row>
    <row r="4" spans="1:11" s="33" customFormat="1" ht="15.6" x14ac:dyDescent="0.3">
      <c r="A4" s="32" t="s">
        <v>54</v>
      </c>
      <c r="B4" s="32"/>
      <c r="C4" s="32"/>
      <c r="D4" s="382" t="str">
        <f>IF(Leistungsumfang!D4:I4="","",Leistungsumfang!D4:I4)</f>
        <v>AG 02</v>
      </c>
      <c r="E4" s="382"/>
      <c r="F4" s="382"/>
      <c r="G4" s="382"/>
      <c r="H4" s="382"/>
      <c r="I4" s="382"/>
      <c r="J4" s="382"/>
      <c r="K4" s="382"/>
    </row>
    <row r="5" spans="1:11" s="33" customFormat="1" ht="15.6" hidden="1" x14ac:dyDescent="0.3">
      <c r="A5" s="32"/>
      <c r="B5" s="32"/>
      <c r="C5" s="32"/>
      <c r="D5" s="32"/>
      <c r="E5" s="32"/>
      <c r="F5" s="32"/>
      <c r="H5" s="150"/>
    </row>
    <row r="6" spans="1:11" hidden="1" x14ac:dyDescent="0.25">
      <c r="A6" s="40"/>
      <c r="B6" s="40" t="s">
        <v>55</v>
      </c>
      <c r="C6" s="40"/>
      <c r="D6" s="40"/>
      <c r="E6" s="40"/>
      <c r="F6" s="40"/>
    </row>
    <row r="7" spans="1:11" s="1" customFormat="1" ht="18" hidden="1" customHeight="1" x14ac:dyDescent="0.25">
      <c r="A7" s="44"/>
      <c r="B7" s="45" t="s">
        <v>56</v>
      </c>
      <c r="C7" s="55"/>
      <c r="D7" s="383" t="e">
        <f>#REF!</f>
        <v>#REF!</v>
      </c>
      <c r="E7" s="383"/>
      <c r="F7" s="55" t="s">
        <v>60</v>
      </c>
      <c r="H7" s="151"/>
    </row>
    <row r="8" spans="1:11" s="1" customFormat="1" ht="18" hidden="1" customHeight="1" x14ac:dyDescent="0.25">
      <c r="A8" s="44"/>
      <c r="B8" s="45" t="s">
        <v>83</v>
      </c>
      <c r="C8" s="55"/>
      <c r="D8" s="383">
        <f>Projektklassenfaktor!D41</f>
        <v>1.2100649999999999</v>
      </c>
      <c r="E8" s="383"/>
      <c r="F8" s="55" t="s">
        <v>61</v>
      </c>
      <c r="H8" s="151"/>
    </row>
    <row r="9" spans="1:11" s="1" customFormat="1" ht="18" hidden="1" customHeight="1" x14ac:dyDescent="0.25">
      <c r="A9" s="44"/>
      <c r="B9" s="45" t="s">
        <v>99</v>
      </c>
      <c r="C9" s="55"/>
      <c r="D9" s="384">
        <v>8</v>
      </c>
      <c r="E9" s="384"/>
      <c r="F9" s="55" t="s">
        <v>100</v>
      </c>
      <c r="H9" s="151"/>
    </row>
    <row r="10" spans="1:11" s="1" customFormat="1" ht="18" hidden="1" customHeight="1" x14ac:dyDescent="0.25">
      <c r="A10" s="44"/>
      <c r="B10" s="45" t="s">
        <v>77</v>
      </c>
      <c r="C10" s="55"/>
      <c r="D10" s="385">
        <v>8500</v>
      </c>
      <c r="E10" s="385"/>
      <c r="F10" s="55" t="s">
        <v>78</v>
      </c>
      <c r="H10" s="151"/>
      <c r="I10" s="83" t="s">
        <v>84</v>
      </c>
      <c r="J10" s="86">
        <v>1322.5</v>
      </c>
      <c r="K10" s="55" t="s">
        <v>79</v>
      </c>
    </row>
    <row r="11" spans="1:11" s="1" customFormat="1" ht="18" hidden="1" customHeight="1" x14ac:dyDescent="0.25">
      <c r="A11" s="44"/>
      <c r="B11" s="45" t="s">
        <v>114</v>
      </c>
      <c r="C11" s="55"/>
      <c r="D11" s="381">
        <f>Leistungsumfang!F39</f>
        <v>19</v>
      </c>
      <c r="E11" s="381"/>
      <c r="F11" s="55" t="s">
        <v>116</v>
      </c>
      <c r="H11" s="151"/>
    </row>
    <row r="12" spans="1:11" s="1" customFormat="1" ht="14.4" thickBot="1" x14ac:dyDescent="0.3">
      <c r="A12" s="44"/>
      <c r="B12" s="44"/>
      <c r="C12" s="44"/>
      <c r="D12" s="50"/>
      <c r="E12" s="50"/>
      <c r="F12" s="44"/>
      <c r="H12" s="151"/>
    </row>
    <row r="13" spans="1:11" s="46" customFormat="1" ht="20.25" customHeight="1" thickBot="1" x14ac:dyDescent="0.3">
      <c r="A13" s="361" t="s">
        <v>57</v>
      </c>
      <c r="B13" s="365" t="s">
        <v>58</v>
      </c>
      <c r="C13" s="44"/>
      <c r="D13" s="372" t="s">
        <v>150</v>
      </c>
      <c r="E13" s="373"/>
      <c r="F13" s="373"/>
      <c r="G13" s="374"/>
      <c r="H13" s="152"/>
      <c r="I13" s="158"/>
      <c r="J13" s="145"/>
      <c r="K13" s="146"/>
    </row>
    <row r="14" spans="1:11" s="46" customFormat="1" ht="66" x14ac:dyDescent="0.25">
      <c r="A14" s="362"/>
      <c r="B14" s="366"/>
      <c r="C14" s="44"/>
      <c r="D14" s="115" t="s">
        <v>98</v>
      </c>
      <c r="E14" s="116" t="s">
        <v>97</v>
      </c>
      <c r="F14" s="117" t="s">
        <v>101</v>
      </c>
      <c r="G14" s="159" t="s">
        <v>134</v>
      </c>
      <c r="H14" s="153"/>
      <c r="I14" s="375" t="s">
        <v>141</v>
      </c>
      <c r="J14" s="376"/>
      <c r="K14" s="377"/>
    </row>
    <row r="15" spans="1:11" s="46" customFormat="1" ht="13.8" x14ac:dyDescent="0.25">
      <c r="A15" s="363"/>
      <c r="B15" s="367"/>
      <c r="C15" s="44"/>
      <c r="D15" s="80" t="s">
        <v>93</v>
      </c>
      <c r="E15" s="81" t="s">
        <v>94</v>
      </c>
      <c r="F15" s="82" t="s">
        <v>95</v>
      </c>
      <c r="G15" s="160" t="s">
        <v>96</v>
      </c>
      <c r="H15" s="153"/>
      <c r="I15" s="378"/>
      <c r="J15" s="379"/>
      <c r="K15" s="380"/>
    </row>
    <row r="16" spans="1:11" s="46" customFormat="1" ht="14.4" thickBot="1" x14ac:dyDescent="0.3">
      <c r="A16" s="364"/>
      <c r="B16" s="368"/>
      <c r="C16" s="44"/>
      <c r="D16" s="84" t="s">
        <v>86</v>
      </c>
      <c r="E16" s="85" t="s">
        <v>85</v>
      </c>
      <c r="F16" s="85" t="s">
        <v>87</v>
      </c>
      <c r="G16" s="161" t="s">
        <v>88</v>
      </c>
      <c r="H16" s="154"/>
      <c r="I16" s="369" t="s">
        <v>140</v>
      </c>
      <c r="J16" s="370"/>
      <c r="K16" s="371"/>
    </row>
    <row r="17" spans="1:12" s="1" customFormat="1" ht="14.4" thickBot="1" x14ac:dyDescent="0.3">
      <c r="A17" s="47"/>
      <c r="B17" s="47"/>
      <c r="C17" s="44"/>
      <c r="D17" s="44"/>
      <c r="E17" s="44"/>
      <c r="F17" s="44"/>
      <c r="H17" s="151"/>
    </row>
    <row r="18" spans="1:12" ht="16.5" customHeight="1" thickBot="1" x14ac:dyDescent="0.35">
      <c r="A18" s="48" t="s">
        <v>178</v>
      </c>
      <c r="B18" s="49"/>
      <c r="C18" s="40"/>
      <c r="D18" s="135" t="s">
        <v>139</v>
      </c>
      <c r="E18" s="90"/>
      <c r="F18" s="225">
        <f>Leistungsumfang!F9</f>
        <v>3</v>
      </c>
      <c r="G18" s="114"/>
      <c r="H18" s="155"/>
      <c r="I18" s="162" t="s">
        <v>143</v>
      </c>
      <c r="J18" s="330">
        <f>Personaleinsatzplan!G21</f>
        <v>37.77975</v>
      </c>
      <c r="K18" s="163" t="s">
        <v>117</v>
      </c>
    </row>
    <row r="19" spans="1:12" s="1" customFormat="1" ht="8.25" customHeight="1" x14ac:dyDescent="0.25">
      <c r="A19" s="44"/>
      <c r="B19" s="47"/>
      <c r="C19" s="44"/>
      <c r="D19" s="44"/>
      <c r="E19" s="44"/>
      <c r="F19" s="44"/>
      <c r="H19" s="151"/>
      <c r="L19" s="138"/>
    </row>
    <row r="20" spans="1:12" s="1" customFormat="1" ht="34.5" customHeight="1" x14ac:dyDescent="0.25">
      <c r="A20" s="280" t="s">
        <v>179</v>
      </c>
      <c r="B20" s="45" t="s">
        <v>181</v>
      </c>
      <c r="C20" s="281"/>
      <c r="D20" s="275">
        <v>20</v>
      </c>
      <c r="E20" s="276">
        <f>D20/$D$23</f>
        <v>0.52631578947368418</v>
      </c>
      <c r="F20" s="277">
        <f>Leistungsumfang!E11</f>
        <v>3</v>
      </c>
      <c r="G20" s="279">
        <f>D20*F20</f>
        <v>60</v>
      </c>
      <c r="H20" s="156"/>
      <c r="I20" s="360" t="str">
        <f>IF(OR(D23-J18&gt;1,D23-J18&lt;-1),"Mittlere Stunden aus PEP weichen von den Stunden aus der Summe über die Teilleistungen ab!","")</f>
        <v/>
      </c>
      <c r="J20" s="360"/>
      <c r="K20" s="360"/>
      <c r="L20" s="138"/>
    </row>
    <row r="21" spans="1:12" s="1" customFormat="1" ht="31.5" customHeight="1" x14ac:dyDescent="0.25">
      <c r="A21" s="280" t="s">
        <v>180</v>
      </c>
      <c r="B21" s="45" t="s">
        <v>182</v>
      </c>
      <c r="C21" s="281"/>
      <c r="D21" s="275">
        <v>13</v>
      </c>
      <c r="E21" s="276">
        <f>D21/$D$23</f>
        <v>0.34210526315789475</v>
      </c>
      <c r="F21" s="277">
        <f>Leistungsumfang!E12</f>
        <v>1</v>
      </c>
      <c r="G21" s="279">
        <f>D21*F21</f>
        <v>13</v>
      </c>
      <c r="H21" s="156"/>
      <c r="I21" s="360"/>
      <c r="J21" s="360"/>
      <c r="K21" s="360"/>
      <c r="L21" s="138"/>
    </row>
    <row r="22" spans="1:12" s="1" customFormat="1" ht="30.75" customHeight="1" x14ac:dyDescent="0.25">
      <c r="A22" s="280" t="s">
        <v>184</v>
      </c>
      <c r="B22" s="45" t="s">
        <v>183</v>
      </c>
      <c r="C22" s="281"/>
      <c r="D22" s="275">
        <v>5</v>
      </c>
      <c r="E22" s="276">
        <f>D22/$D$23</f>
        <v>0.13157894736842105</v>
      </c>
      <c r="F22" s="277">
        <f>Leistungsumfang!E13</f>
        <v>1</v>
      </c>
      <c r="G22" s="279">
        <f>D22*F22</f>
        <v>5</v>
      </c>
      <c r="H22" s="156"/>
      <c r="I22" s="360" t="str">
        <f>IF(OR(D23-J18&gt;1,D23-J18&lt;-1),"Abweichung beträgt:","")</f>
        <v/>
      </c>
      <c r="J22" s="360"/>
      <c r="K22" s="224">
        <f>ABS(J18/D23-1)</f>
        <v>5.7960526315788963E-3</v>
      </c>
      <c r="L22" s="138"/>
    </row>
    <row r="23" spans="1:12" s="1" customFormat="1" ht="14.4" x14ac:dyDescent="0.25">
      <c r="A23" s="53"/>
      <c r="B23" s="54" t="s">
        <v>76</v>
      </c>
      <c r="C23" s="55"/>
      <c r="D23" s="232">
        <f>SUM(D20:D22)</f>
        <v>38</v>
      </c>
      <c r="E23" s="233">
        <f>SUM(E20:E22)</f>
        <v>1</v>
      </c>
      <c r="F23" s="56"/>
      <c r="H23" s="151"/>
      <c r="L23" s="138"/>
    </row>
    <row r="24" spans="1:12" s="1" customFormat="1" ht="7.5" customHeight="1" x14ac:dyDescent="0.25">
      <c r="A24" s="53"/>
      <c r="B24" s="54"/>
      <c r="C24" s="55"/>
      <c r="D24" s="56"/>
      <c r="E24" s="118"/>
      <c r="F24" s="56"/>
      <c r="H24" s="151"/>
      <c r="L24" s="138"/>
    </row>
    <row r="25" spans="1:12" s="1" customFormat="1" ht="14.4" x14ac:dyDescent="0.25">
      <c r="A25" s="53"/>
      <c r="B25" s="54" t="s">
        <v>250</v>
      </c>
      <c r="C25" s="55"/>
      <c r="D25" s="230">
        <f>D23*Personaleinsatzplan!G20*F18</f>
        <v>11249.24616592</v>
      </c>
      <c r="E25" s="118"/>
      <c r="F25" s="56"/>
      <c r="H25" s="151"/>
      <c r="J25" s="147"/>
      <c r="K25" s="227">
        <f>SUM(Personaleinsatzplan!F11:H11,Personaleinsatzplan!F14:H14,Personaleinsatzplan!F17:H17)</f>
        <v>11184.04494307674</v>
      </c>
      <c r="L25" s="138"/>
    </row>
    <row r="26" spans="1:12" s="1" customFormat="1" ht="14.4" thickBot="1" x14ac:dyDescent="0.3">
      <c r="A26" s="44"/>
      <c r="B26" s="44"/>
      <c r="C26" s="44"/>
      <c r="D26" s="44"/>
      <c r="E26" s="44"/>
      <c r="F26" s="44"/>
      <c r="H26" s="151"/>
      <c r="L26" s="138"/>
    </row>
    <row r="27" spans="1:12" ht="16.5" customHeight="1" thickBot="1" x14ac:dyDescent="0.35">
      <c r="A27" s="48" t="s">
        <v>185</v>
      </c>
      <c r="B27" s="49"/>
      <c r="C27" s="40"/>
      <c r="D27" s="135" t="s">
        <v>139</v>
      </c>
      <c r="E27" s="90"/>
      <c r="F27" s="225">
        <f>Leistungsumfang!F15</f>
        <v>4</v>
      </c>
      <c r="G27" s="114"/>
      <c r="H27" s="155"/>
      <c r="I27" s="162" t="s">
        <v>143</v>
      </c>
      <c r="J27" s="330">
        <f>Personaleinsatzplan!J21</f>
        <v>24.486875000000001</v>
      </c>
      <c r="K27" s="163" t="s">
        <v>117</v>
      </c>
    </row>
    <row r="28" spans="1:12" s="1" customFormat="1" ht="8.25" customHeight="1" x14ac:dyDescent="0.25">
      <c r="A28" s="44"/>
      <c r="B28" s="47"/>
      <c r="C28" s="44"/>
      <c r="D28" s="44"/>
      <c r="E28" s="44"/>
      <c r="F28" s="44"/>
      <c r="H28" s="151"/>
      <c r="L28" s="138"/>
    </row>
    <row r="29" spans="1:12" s="1" customFormat="1" ht="38.25" customHeight="1" x14ac:dyDescent="0.25">
      <c r="A29" s="65" t="s">
        <v>179</v>
      </c>
      <c r="B29" s="63" t="s">
        <v>181</v>
      </c>
      <c r="C29" s="55"/>
      <c r="D29" s="275">
        <v>13</v>
      </c>
      <c r="E29" s="276">
        <f>D29/$D$32</f>
        <v>0.52</v>
      </c>
      <c r="F29" s="277">
        <f>Leistungsumfang!E17</f>
        <v>4</v>
      </c>
      <c r="G29" s="278">
        <f>D29*F29</f>
        <v>52</v>
      </c>
      <c r="H29" s="156"/>
      <c r="I29" s="360" t="str">
        <f>IF(OR(D32-J27&gt;1,D32-J27&lt;-1),"Mittlere Stunden aus PEP weichen von den Stunden aus der Summe über die Teilleistungen ab!","")</f>
        <v/>
      </c>
      <c r="J29" s="360"/>
      <c r="K29" s="360"/>
      <c r="L29" s="138"/>
    </row>
    <row r="30" spans="1:12" s="1" customFormat="1" ht="37.5" customHeight="1" x14ac:dyDescent="0.25">
      <c r="A30" s="65" t="s">
        <v>180</v>
      </c>
      <c r="B30" s="45" t="s">
        <v>182</v>
      </c>
      <c r="C30" s="55"/>
      <c r="D30" s="275">
        <v>6</v>
      </c>
      <c r="E30" s="276">
        <f>D30/$D$32</f>
        <v>0.24</v>
      </c>
      <c r="F30" s="277">
        <f>Leistungsumfang!E18</f>
        <v>2</v>
      </c>
      <c r="G30" s="278">
        <f>D30*F30</f>
        <v>12</v>
      </c>
      <c r="H30" s="156"/>
      <c r="I30" s="360"/>
      <c r="J30" s="360"/>
      <c r="K30" s="360"/>
      <c r="L30" s="138"/>
    </row>
    <row r="31" spans="1:12" s="1" customFormat="1" ht="35.25" customHeight="1" x14ac:dyDescent="0.25">
      <c r="A31" s="65" t="s">
        <v>184</v>
      </c>
      <c r="B31" s="45" t="s">
        <v>183</v>
      </c>
      <c r="C31" s="55"/>
      <c r="D31" s="275">
        <v>6</v>
      </c>
      <c r="E31" s="276">
        <f>D31/$D$32</f>
        <v>0.24</v>
      </c>
      <c r="F31" s="277">
        <f>Leistungsumfang!E19</f>
        <v>2</v>
      </c>
      <c r="G31" s="278">
        <f>D31*F31</f>
        <v>12</v>
      </c>
      <c r="H31" s="156"/>
      <c r="I31" s="360" t="str">
        <f>IF(OR(D32-J27&gt;1,D32-J27&lt;-1),"Abweichung beträgt:","")</f>
        <v/>
      </c>
      <c r="J31" s="360"/>
      <c r="K31" s="224">
        <f>ABS(J27/D32-1)</f>
        <v>2.0524999999999904E-2</v>
      </c>
      <c r="L31" s="138"/>
    </row>
    <row r="32" spans="1:12" s="1" customFormat="1" ht="14.4" x14ac:dyDescent="0.25">
      <c r="A32" s="53"/>
      <c r="B32" s="54" t="s">
        <v>76</v>
      </c>
      <c r="C32" s="55"/>
      <c r="D32" s="232">
        <f>SUM(D29:D31)</f>
        <v>25</v>
      </c>
      <c r="E32" s="233">
        <f>SUM(E29:E31)</f>
        <v>1</v>
      </c>
      <c r="F32" s="56"/>
      <c r="H32" s="151"/>
      <c r="L32" s="138"/>
    </row>
    <row r="33" spans="1:12" s="1" customFormat="1" ht="7.5" customHeight="1" x14ac:dyDescent="0.25">
      <c r="A33" s="53"/>
      <c r="B33" s="54"/>
      <c r="C33" s="55"/>
      <c r="D33" s="56"/>
      <c r="E33" s="118"/>
      <c r="F33" s="56"/>
      <c r="H33" s="151"/>
      <c r="L33" s="138"/>
    </row>
    <row r="34" spans="1:12" s="1" customFormat="1" ht="14.4" x14ac:dyDescent="0.25">
      <c r="A34" s="53"/>
      <c r="B34" s="54" t="s">
        <v>251</v>
      </c>
      <c r="C34" s="55"/>
      <c r="D34" s="230">
        <f>D32*Personaleinsatzplan!J20*F27</f>
        <v>10016.14716</v>
      </c>
      <c r="E34" s="118"/>
      <c r="F34" s="56"/>
      <c r="H34" s="151"/>
      <c r="J34" s="147"/>
      <c r="K34" s="227">
        <f>SUM(Personaleinsatzplan!I11:L11,Personaleinsatzplan!I14:L14,Personaleinsatzplan!I17:L17)</f>
        <v>9810.5657395410017</v>
      </c>
      <c r="L34" s="138"/>
    </row>
    <row r="35" spans="1:12" s="1" customFormat="1" ht="14.4" thickBot="1" x14ac:dyDescent="0.3">
      <c r="A35" s="44"/>
      <c r="B35" s="44"/>
      <c r="C35" s="44"/>
      <c r="D35" s="44"/>
      <c r="E35" s="44"/>
      <c r="F35" s="44"/>
      <c r="H35" s="151"/>
      <c r="L35" s="138"/>
    </row>
    <row r="36" spans="1:12" ht="16.5" customHeight="1" thickBot="1" x14ac:dyDescent="0.35">
      <c r="A36" s="48" t="s">
        <v>66</v>
      </c>
      <c r="B36" s="49"/>
      <c r="C36" s="40"/>
      <c r="D36" s="135" t="s">
        <v>139</v>
      </c>
      <c r="E36" s="90"/>
      <c r="F36" s="225">
        <f>Leistungsumfang!F21</f>
        <v>2</v>
      </c>
      <c r="G36" s="114"/>
      <c r="H36" s="155"/>
      <c r="I36" s="162" t="s">
        <v>143</v>
      </c>
      <c r="J36" s="330">
        <f>Personaleinsatzplan!M21</f>
        <v>23.78725</v>
      </c>
      <c r="K36" s="163" t="s">
        <v>117</v>
      </c>
    </row>
    <row r="37" spans="1:12" s="1" customFormat="1" ht="8.25" customHeight="1" x14ac:dyDescent="0.25">
      <c r="A37" s="44"/>
      <c r="B37" s="47"/>
      <c r="C37" s="44"/>
      <c r="D37" s="44"/>
      <c r="E37" s="44"/>
      <c r="F37" s="44"/>
      <c r="H37" s="151"/>
      <c r="L37" s="138"/>
    </row>
    <row r="38" spans="1:12" s="1" customFormat="1" ht="24" customHeight="1" x14ac:dyDescent="0.25">
      <c r="A38" s="65" t="s">
        <v>179</v>
      </c>
      <c r="B38" s="63" t="s">
        <v>181</v>
      </c>
      <c r="C38" s="55"/>
      <c r="D38" s="275">
        <v>8</v>
      </c>
      <c r="E38" s="276">
        <f>D38/$D$41</f>
        <v>0.33333333333333331</v>
      </c>
      <c r="F38" s="277">
        <f>Leistungsumfang!E23</f>
        <v>2</v>
      </c>
      <c r="G38" s="279">
        <f>D38*F38</f>
        <v>16</v>
      </c>
      <c r="H38" s="156"/>
      <c r="I38" s="360" t="str">
        <f>IF(OR(D41-J36&gt;1,D41-J36&lt;-1),"Mittlere Stunden aus PEP weichen von den Stunden aus der Summe über die Teilleistungen ab!","")</f>
        <v/>
      </c>
      <c r="J38" s="360"/>
      <c r="K38" s="360"/>
      <c r="L38" s="138"/>
    </row>
    <row r="39" spans="1:12" s="1" customFormat="1" ht="30" customHeight="1" x14ac:dyDescent="0.25">
      <c r="A39" s="65" t="s">
        <v>180</v>
      </c>
      <c r="B39" s="45" t="s">
        <v>182</v>
      </c>
      <c r="C39" s="55"/>
      <c r="D39" s="275">
        <v>8</v>
      </c>
      <c r="E39" s="276">
        <f>D39/$D$41</f>
        <v>0.33333333333333331</v>
      </c>
      <c r="F39" s="277">
        <f>Leistungsumfang!E24</f>
        <v>1</v>
      </c>
      <c r="G39" s="279">
        <f>D39*F39</f>
        <v>8</v>
      </c>
      <c r="H39" s="156"/>
      <c r="I39" s="360"/>
      <c r="J39" s="360"/>
      <c r="K39" s="360"/>
      <c r="L39" s="138"/>
    </row>
    <row r="40" spans="1:12" s="1" customFormat="1" ht="33" customHeight="1" x14ac:dyDescent="0.25">
      <c r="A40" s="65" t="s">
        <v>184</v>
      </c>
      <c r="B40" s="45" t="s">
        <v>183</v>
      </c>
      <c r="C40" s="55"/>
      <c r="D40" s="275">
        <v>8</v>
      </c>
      <c r="E40" s="276">
        <f>D40/$D$41</f>
        <v>0.33333333333333331</v>
      </c>
      <c r="F40" s="277">
        <f>Leistungsumfang!E25</f>
        <v>1</v>
      </c>
      <c r="G40" s="279">
        <f>D40*F40</f>
        <v>8</v>
      </c>
      <c r="H40" s="156"/>
      <c r="I40" s="360" t="str">
        <f>IF(OR(D41-J36&gt;1,D41-J36&lt;-1),"Abweichung beträgt:","")</f>
        <v/>
      </c>
      <c r="J40" s="360"/>
      <c r="K40" s="224">
        <f>ABS(J36/D41-1)</f>
        <v>8.8645833333332869E-3</v>
      </c>
      <c r="L40" s="138"/>
    </row>
    <row r="41" spans="1:12" s="1" customFormat="1" ht="14.4" x14ac:dyDescent="0.25">
      <c r="A41" s="53"/>
      <c r="B41" s="54" t="s">
        <v>76</v>
      </c>
      <c r="C41" s="55"/>
      <c r="D41" s="232">
        <f>SUM(D38:D40)</f>
        <v>24</v>
      </c>
      <c r="E41" s="233">
        <f>SUM(E38:E40)</f>
        <v>1</v>
      </c>
      <c r="F41" s="56"/>
      <c r="H41" s="151"/>
      <c r="L41" s="138"/>
    </row>
    <row r="42" spans="1:12" s="1" customFormat="1" ht="7.5" customHeight="1" x14ac:dyDescent="0.25">
      <c r="A42" s="53"/>
      <c r="B42" s="54"/>
      <c r="C42" s="55"/>
      <c r="D42" s="56"/>
      <c r="E42" s="118"/>
      <c r="F42" s="56"/>
      <c r="H42" s="151"/>
      <c r="L42" s="138"/>
    </row>
    <row r="43" spans="1:12" s="1" customFormat="1" ht="14.4" x14ac:dyDescent="0.25">
      <c r="A43" s="53"/>
      <c r="B43" s="54" t="s">
        <v>149</v>
      </c>
      <c r="C43" s="55"/>
      <c r="D43" s="230">
        <f>D41*Personaleinsatzplan!M20*F36</f>
        <v>4686.9836096752942</v>
      </c>
      <c r="E43" s="118"/>
      <c r="F43" s="56"/>
      <c r="H43" s="151"/>
      <c r="J43" s="147"/>
      <c r="K43" s="227">
        <f>SUM(Personaleinsatzplan!M11:N11,Personaleinsatzplan!M14:N14,Personaleinsatzplan!M17:N17)</f>
        <v>4645.4354528853601</v>
      </c>
      <c r="L43" s="138"/>
    </row>
    <row r="44" spans="1:12" s="1" customFormat="1" ht="14.4" thickBot="1" x14ac:dyDescent="0.3">
      <c r="A44" s="44"/>
      <c r="B44" s="44"/>
      <c r="C44" s="44"/>
      <c r="D44" s="44"/>
      <c r="E44" s="44"/>
      <c r="F44" s="44"/>
      <c r="H44" s="151"/>
      <c r="L44" s="138"/>
    </row>
    <row r="45" spans="1:12" ht="16.2" thickBot="1" x14ac:dyDescent="0.35">
      <c r="A45" s="48" t="s">
        <v>68</v>
      </c>
      <c r="B45" s="74"/>
      <c r="C45" s="40"/>
      <c r="D45" s="135" t="s">
        <v>139</v>
      </c>
      <c r="E45" s="90"/>
      <c r="F45" s="225">
        <f>Leistungsumfang!F27</f>
        <v>8</v>
      </c>
      <c r="G45" s="114"/>
      <c r="H45" s="155"/>
      <c r="I45" s="162" t="s">
        <v>143</v>
      </c>
      <c r="J45" s="330">
        <f>Personaleinsatzplan!S21</f>
        <v>24.486874999999994</v>
      </c>
      <c r="K45" s="163" t="s">
        <v>117</v>
      </c>
    </row>
    <row r="46" spans="1:12" s="1" customFormat="1" ht="8.25" customHeight="1" x14ac:dyDescent="0.25">
      <c r="A46" s="44"/>
      <c r="B46" s="44"/>
      <c r="C46" s="44"/>
      <c r="D46" s="44"/>
      <c r="E46" s="44"/>
      <c r="F46" s="44"/>
      <c r="H46" s="151"/>
      <c r="L46" s="138"/>
    </row>
    <row r="47" spans="1:12" s="1" customFormat="1" ht="34.5" customHeight="1" x14ac:dyDescent="0.25">
      <c r="A47" s="65" t="s">
        <v>179</v>
      </c>
      <c r="B47" s="63" t="s">
        <v>181</v>
      </c>
      <c r="C47" s="44"/>
      <c r="D47" s="275">
        <v>14</v>
      </c>
      <c r="E47" s="276">
        <f>D47/$D$50</f>
        <v>0.58333333333333337</v>
      </c>
      <c r="F47" s="277">
        <f>Leistungsumfang!E29</f>
        <v>8</v>
      </c>
      <c r="G47" s="279">
        <f>D47*F47</f>
        <v>112</v>
      </c>
      <c r="H47" s="156"/>
      <c r="I47" s="360" t="str">
        <f>IF(OR(D50-J45&gt;1,D50-J45&lt;-1),"Mittlere Stunden aus PEP weichen von den Stunden aus der Summe über die Teilleistungen ab!","")</f>
        <v/>
      </c>
      <c r="J47" s="360"/>
      <c r="K47" s="360"/>
      <c r="L47" s="138"/>
    </row>
    <row r="48" spans="1:12" s="1" customFormat="1" ht="26.25" customHeight="1" x14ac:dyDescent="0.25">
      <c r="A48" s="65" t="s">
        <v>180</v>
      </c>
      <c r="B48" s="45" t="s">
        <v>182</v>
      </c>
      <c r="C48" s="44"/>
      <c r="D48" s="275">
        <v>4</v>
      </c>
      <c r="E48" s="276">
        <f>D48/$D$50</f>
        <v>0.16666666666666666</v>
      </c>
      <c r="F48" s="277">
        <f>Leistungsumfang!E30</f>
        <v>8</v>
      </c>
      <c r="G48" s="279">
        <f>D48*F48</f>
        <v>32</v>
      </c>
      <c r="H48" s="156"/>
      <c r="I48" s="360"/>
      <c r="J48" s="360"/>
      <c r="K48" s="360"/>
      <c r="L48" s="138"/>
    </row>
    <row r="49" spans="1:12" s="1" customFormat="1" ht="29.25" customHeight="1" x14ac:dyDescent="0.25">
      <c r="A49" s="65" t="s">
        <v>184</v>
      </c>
      <c r="B49" s="45" t="s">
        <v>183</v>
      </c>
      <c r="C49" s="44"/>
      <c r="D49" s="275">
        <v>6</v>
      </c>
      <c r="E49" s="276">
        <f>D49/$D$50</f>
        <v>0.25</v>
      </c>
      <c r="F49" s="277">
        <f>Leistungsumfang!E31</f>
        <v>8</v>
      </c>
      <c r="G49" s="279">
        <f>D49*F49</f>
        <v>48</v>
      </c>
      <c r="H49" s="156"/>
      <c r="I49" s="360" t="str">
        <f>IF(OR(D50-J45&gt;1,D50-J45&lt;-1),"Abweichung beträgt:","")</f>
        <v/>
      </c>
      <c r="J49" s="360"/>
      <c r="K49" s="224">
        <f>ABS(J45/D50-1)</f>
        <v>2.0286458333333091E-2</v>
      </c>
      <c r="L49" s="138"/>
    </row>
    <row r="50" spans="1:12" s="1" customFormat="1" ht="14.4" x14ac:dyDescent="0.25">
      <c r="A50" s="53"/>
      <c r="B50" s="54" t="s">
        <v>76</v>
      </c>
      <c r="C50" s="55"/>
      <c r="D50" s="232">
        <f>SUM(D46:D49)</f>
        <v>24</v>
      </c>
      <c r="E50" s="233">
        <f>SUM(E47:E49)</f>
        <v>1</v>
      </c>
      <c r="F50" s="56"/>
      <c r="H50" s="151"/>
      <c r="L50" s="138"/>
    </row>
    <row r="51" spans="1:12" s="1" customFormat="1" ht="6.75" customHeight="1" x14ac:dyDescent="0.25">
      <c r="A51" s="53"/>
      <c r="B51" s="54"/>
      <c r="C51" s="55"/>
      <c r="D51" s="56"/>
      <c r="E51" s="118"/>
      <c r="F51" s="56"/>
      <c r="H51" s="151"/>
      <c r="L51" s="138"/>
    </row>
    <row r="52" spans="1:12" s="1" customFormat="1" ht="14.4" x14ac:dyDescent="0.25">
      <c r="A52" s="53"/>
      <c r="B52" s="54" t="s">
        <v>147</v>
      </c>
      <c r="C52" s="55"/>
      <c r="D52" s="230">
        <f>D50*F45*Personaleinsatzplan!S20</f>
        <v>18711.245721600011</v>
      </c>
      <c r="E52" s="118"/>
      <c r="F52" s="56"/>
      <c r="H52" s="151"/>
      <c r="J52" s="147"/>
      <c r="K52" s="227">
        <f>SUM(Personaleinsatzplan!O11:V11,Personaleinsatzplan!O14:V14,Personaleinsatzplan!O17:V17)</f>
        <v>19090.830628296004</v>
      </c>
      <c r="L52" s="138"/>
    </row>
    <row r="53" spans="1:12" s="1" customFormat="1" ht="14.4" thickBot="1" x14ac:dyDescent="0.3">
      <c r="A53" s="44"/>
      <c r="B53" s="44"/>
      <c r="C53" s="44"/>
      <c r="D53" s="44"/>
      <c r="E53" s="44"/>
      <c r="F53" s="44"/>
      <c r="H53" s="151"/>
      <c r="L53" s="138"/>
    </row>
    <row r="54" spans="1:12" ht="16.2" thickBot="1" x14ac:dyDescent="0.35">
      <c r="A54" s="48" t="s">
        <v>67</v>
      </c>
      <c r="B54" s="72"/>
      <c r="C54" s="40"/>
      <c r="D54" s="135" t="s">
        <v>139</v>
      </c>
      <c r="E54" s="90"/>
      <c r="F54" s="225">
        <f>Leistungsumfang!F33</f>
        <v>2</v>
      </c>
      <c r="G54" s="114"/>
      <c r="H54" s="155"/>
      <c r="I54" s="162" t="s">
        <v>143</v>
      </c>
      <c r="J54" s="330">
        <f>Personaleinsatzplan!W21</f>
        <v>30.783499999999997</v>
      </c>
      <c r="K54" s="163" t="s">
        <v>117</v>
      </c>
    </row>
    <row r="55" spans="1:12" s="1" customFormat="1" ht="8.25" customHeight="1" x14ac:dyDescent="0.25">
      <c r="A55" s="44"/>
      <c r="B55" s="44"/>
      <c r="C55" s="44"/>
      <c r="D55" s="44"/>
      <c r="E55" s="44"/>
      <c r="F55" s="44"/>
      <c r="H55" s="151"/>
      <c r="L55" s="138"/>
    </row>
    <row r="56" spans="1:12" s="1" customFormat="1" ht="25.5" customHeight="1" x14ac:dyDescent="0.25">
      <c r="A56" s="65" t="s">
        <v>179</v>
      </c>
      <c r="B56" s="63" t="s">
        <v>181</v>
      </c>
      <c r="C56" s="55"/>
      <c r="D56" s="275">
        <v>25</v>
      </c>
      <c r="E56" s="276">
        <f>D56/$D$59</f>
        <v>0.80645161290322576</v>
      </c>
      <c r="F56" s="277">
        <f>Leistungsumfang!E35</f>
        <v>2</v>
      </c>
      <c r="G56" s="279">
        <f>D56*F56</f>
        <v>50</v>
      </c>
      <c r="H56" s="156"/>
      <c r="I56" s="360" t="str">
        <f>IF(OR(D59-J54&gt;1,D59-J54&lt;-1),"Mittlere Stunden aus PEP weichen von den Stunden aus der Summe über die Teilleistungen ab!","")</f>
        <v/>
      </c>
      <c r="J56" s="360"/>
      <c r="K56" s="360"/>
      <c r="L56" s="138"/>
    </row>
    <row r="57" spans="1:12" s="1" customFormat="1" ht="27" customHeight="1" x14ac:dyDescent="0.25">
      <c r="A57" s="65" t="s">
        <v>180</v>
      </c>
      <c r="B57" s="45" t="s">
        <v>182</v>
      </c>
      <c r="C57" s="55"/>
      <c r="D57" s="275">
        <v>4</v>
      </c>
      <c r="E57" s="276">
        <f>D57/$D$59</f>
        <v>0.12903225806451613</v>
      </c>
      <c r="F57" s="277">
        <f>Leistungsumfang!E36</f>
        <v>2</v>
      </c>
      <c r="G57" s="279">
        <f>D57*F57</f>
        <v>8</v>
      </c>
      <c r="H57" s="156"/>
      <c r="I57" s="360"/>
      <c r="J57" s="360"/>
      <c r="K57" s="360"/>
      <c r="L57" s="138"/>
    </row>
    <row r="58" spans="1:12" s="1" customFormat="1" ht="27.75" customHeight="1" x14ac:dyDescent="0.25">
      <c r="A58" s="65" t="s">
        <v>184</v>
      </c>
      <c r="B58" s="45" t="s">
        <v>183</v>
      </c>
      <c r="C58" s="55"/>
      <c r="D58" s="275">
        <v>2</v>
      </c>
      <c r="E58" s="276">
        <f>D58/$D$59</f>
        <v>6.4516129032258063E-2</v>
      </c>
      <c r="F58" s="277">
        <f>Leistungsumfang!E37</f>
        <v>1</v>
      </c>
      <c r="G58" s="279">
        <f>D58*F58</f>
        <v>2</v>
      </c>
      <c r="H58" s="156"/>
      <c r="I58" s="360" t="str">
        <f>IF(OR(D59-J54&gt;1,D59-J54&lt;-1),"Abweichung beträgt:","")</f>
        <v/>
      </c>
      <c r="J58" s="360"/>
      <c r="K58" s="224">
        <f>ABS(J54/D59-1)</f>
        <v>6.9838709677420008E-3</v>
      </c>
      <c r="L58" s="138"/>
    </row>
    <row r="59" spans="1:12" s="66" customFormat="1" ht="14.4" x14ac:dyDescent="0.25">
      <c r="A59" s="78"/>
      <c r="B59" s="54" t="s">
        <v>76</v>
      </c>
      <c r="C59" s="55"/>
      <c r="D59" s="232">
        <f>SUM(D55:D58)</f>
        <v>31</v>
      </c>
      <c r="E59" s="233">
        <f>SUM(E56:E58)</f>
        <v>1</v>
      </c>
      <c r="F59" s="56"/>
      <c r="H59" s="57"/>
      <c r="L59" s="139"/>
    </row>
    <row r="60" spans="1:12" s="66" customFormat="1" ht="7.5" customHeight="1" x14ac:dyDescent="0.25">
      <c r="A60" s="78"/>
      <c r="B60" s="54"/>
      <c r="C60" s="55"/>
      <c r="D60" s="56"/>
      <c r="E60" s="118"/>
      <c r="F60" s="56"/>
      <c r="H60" s="57"/>
      <c r="L60" s="139"/>
    </row>
    <row r="61" spans="1:12" s="66" customFormat="1" ht="14.4" x14ac:dyDescent="0.25">
      <c r="A61" s="78"/>
      <c r="B61" s="54" t="s">
        <v>148</v>
      </c>
      <c r="C61" s="55"/>
      <c r="D61" s="230">
        <f>D59*F54*Personaleinsatzplan!W20</f>
        <v>5959.779828087273</v>
      </c>
      <c r="E61" s="118"/>
      <c r="F61" s="56"/>
      <c r="H61" s="57"/>
      <c r="J61" s="147"/>
      <c r="K61" s="227">
        <f>SUM(Personaleinsatzplan!W11:X11,Personaleinsatzplan!W14:X14,Personaleinsatzplan!W17:X17)</f>
        <v>5918.15749477176</v>
      </c>
      <c r="L61" s="139"/>
    </row>
    <row r="62" spans="1:12" s="66" customFormat="1" ht="6" customHeight="1" x14ac:dyDescent="0.25">
      <c r="A62" s="55"/>
      <c r="B62" s="55"/>
      <c r="C62" s="55"/>
      <c r="D62" s="55"/>
      <c r="E62" s="55"/>
      <c r="F62" s="55"/>
      <c r="H62" s="57"/>
      <c r="L62" s="139"/>
    </row>
    <row r="63" spans="1:12" s="66" customFormat="1" ht="15.75" customHeight="1" x14ac:dyDescent="0.25">
      <c r="A63" s="55"/>
      <c r="B63" s="55" t="s">
        <v>176</v>
      </c>
      <c r="C63" s="55"/>
      <c r="D63" s="231">
        <f>D25+D34+D43+D52+D61</f>
        <v>50623.402485282575</v>
      </c>
      <c r="E63" s="55"/>
      <c r="F63" s="55"/>
      <c r="H63" s="57"/>
      <c r="J63" s="148"/>
      <c r="K63" s="226">
        <f>SUM(K25,K34,K43,K52,K61)</f>
        <v>50649.034258570864</v>
      </c>
    </row>
    <row r="64" spans="1:12" s="66" customFormat="1" ht="15.75" customHeight="1" x14ac:dyDescent="0.25">
      <c r="A64" s="55"/>
      <c r="B64" s="55"/>
      <c r="C64" s="55"/>
      <c r="D64" s="140"/>
      <c r="E64" s="55"/>
      <c r="F64" s="55"/>
      <c r="H64" s="57"/>
    </row>
    <row r="65" spans="1:11" s="66" customFormat="1" ht="15.75" customHeight="1" x14ac:dyDescent="0.25">
      <c r="A65" s="55"/>
      <c r="B65" s="237" t="s">
        <v>173</v>
      </c>
      <c r="C65" s="237"/>
      <c r="D65" s="238"/>
      <c r="E65" s="237"/>
      <c r="F65" s="237"/>
      <c r="G65" s="237"/>
      <c r="H65" s="237"/>
      <c r="I65" s="237"/>
      <c r="J65" s="237"/>
      <c r="K65" s="229">
        <f>D63</f>
        <v>50623.402485282575</v>
      </c>
    </row>
    <row r="66" spans="1:11" s="66" customFormat="1" ht="15.75" customHeight="1" x14ac:dyDescent="0.25">
      <c r="A66" s="55"/>
      <c r="B66" s="239" t="s">
        <v>174</v>
      </c>
      <c r="C66" s="239"/>
      <c r="D66" s="240"/>
      <c r="E66" s="239"/>
      <c r="F66" s="239"/>
      <c r="G66" s="239"/>
      <c r="H66" s="239"/>
      <c r="I66" s="239"/>
      <c r="J66" s="239"/>
      <c r="K66" s="229">
        <f>K63</f>
        <v>50649.034258570864</v>
      </c>
    </row>
    <row r="67" spans="1:11" s="66" customFormat="1" ht="15.75" customHeight="1" x14ac:dyDescent="0.25">
      <c r="A67" s="55"/>
      <c r="B67" s="241" t="s">
        <v>146</v>
      </c>
      <c r="C67" s="241"/>
      <c r="D67" s="242"/>
      <c r="E67" s="241"/>
      <c r="F67" s="241"/>
      <c r="G67" s="241"/>
      <c r="H67" s="241"/>
      <c r="I67" s="241"/>
      <c r="J67" s="243" t="s">
        <v>151</v>
      </c>
      <c r="K67" s="228">
        <f>ABS(K66-K65)</f>
        <v>25.631773288288969</v>
      </c>
    </row>
    <row r="68" spans="1:11" s="66" customFormat="1" ht="15.75" customHeight="1" x14ac:dyDescent="0.25">
      <c r="A68" s="55"/>
      <c r="B68" s="141"/>
      <c r="C68" s="141"/>
      <c r="D68" s="142"/>
      <c r="E68" s="143"/>
      <c r="F68" s="141"/>
      <c r="G68" s="143"/>
      <c r="H68" s="157"/>
      <c r="I68" s="143"/>
      <c r="K68" s="144"/>
    </row>
    <row r="69" spans="1:11" s="66" customFormat="1" ht="15.75" customHeight="1" x14ac:dyDescent="0.25">
      <c r="A69" s="55"/>
      <c r="B69" s="55"/>
      <c r="C69" s="55"/>
      <c r="D69" s="55"/>
      <c r="E69" s="55"/>
      <c r="F69" s="55"/>
      <c r="H69" s="57"/>
    </row>
  </sheetData>
  <mergeCells count="22">
    <mergeCell ref="I58:J58"/>
    <mergeCell ref="I38:K39"/>
    <mergeCell ref="I40:J40"/>
    <mergeCell ref="I47:K48"/>
    <mergeCell ref="I49:J49"/>
    <mergeCell ref="I56:K57"/>
    <mergeCell ref="D11:E11"/>
    <mergeCell ref="D3:K3"/>
    <mergeCell ref="D4:K4"/>
    <mergeCell ref="D7:E7"/>
    <mergeCell ref="D8:E8"/>
    <mergeCell ref="D9:E9"/>
    <mergeCell ref="D10:E10"/>
    <mergeCell ref="I31:J31"/>
    <mergeCell ref="I29:K30"/>
    <mergeCell ref="I20:K21"/>
    <mergeCell ref="I22:J22"/>
    <mergeCell ref="A13:A16"/>
    <mergeCell ref="B13:B16"/>
    <mergeCell ref="I16:K16"/>
    <mergeCell ref="D13:G13"/>
    <mergeCell ref="I14:K15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91" fitToHeight="0" orientation="portrait" horizontalDpi="300" r:id="rId1"/>
  <headerFooter alignWithMargins="0">
    <oddFooter>&amp;L&amp;8Leitfaden Kostenabschätzung der ÖBA Leistung /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4"/>
  <sheetViews>
    <sheetView showGridLines="0" zoomScale="85" zoomScaleNormal="85" workbookViewId="0">
      <selection activeCell="D3" sqref="D3:P4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1" customFormat="1" ht="17.399999999999999" x14ac:dyDescent="0.3">
      <c r="A1" s="62" t="s">
        <v>165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2"/>
      <c r="B2" s="40"/>
      <c r="C2" s="40"/>
      <c r="D2" s="40"/>
      <c r="E2" s="40"/>
      <c r="F2" s="40"/>
      <c r="G2" s="40"/>
    </row>
    <row r="3" spans="1:17" s="33" customFormat="1" ht="15.6" x14ac:dyDescent="0.3">
      <c r="A3" s="32" t="s">
        <v>53</v>
      </c>
      <c r="B3" s="32"/>
      <c r="C3" s="32"/>
      <c r="D3" s="396" t="str">
        <f>IF(Leistungsumfang!D3:I3="","",Leistungsumfang!D3:I3)</f>
        <v>Bürogebäude 3-stöckig, Salzburg</v>
      </c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8"/>
    </row>
    <row r="4" spans="1:17" s="33" customFormat="1" ht="15.6" x14ac:dyDescent="0.3">
      <c r="A4" s="32" t="s">
        <v>54</v>
      </c>
      <c r="B4" s="32"/>
      <c r="C4" s="32"/>
      <c r="D4" s="399" t="str">
        <f>IF(Leistungsumfang!D4:I4="","",Leistungsumfang!D4:I4)</f>
        <v>AG 02</v>
      </c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1"/>
    </row>
    <row r="7" spans="1:17" s="5" customFormat="1" ht="21.75" customHeight="1" x14ac:dyDescent="0.25">
      <c r="A7" s="185" t="s">
        <v>152</v>
      </c>
      <c r="B7" s="402" t="s">
        <v>153</v>
      </c>
      <c r="C7" s="402"/>
      <c r="D7" s="186" t="s">
        <v>157</v>
      </c>
      <c r="E7" s="186"/>
      <c r="F7" s="187"/>
      <c r="G7" s="66"/>
      <c r="H7" s="403" t="s">
        <v>164</v>
      </c>
      <c r="I7" s="404"/>
      <c r="J7" s="404"/>
      <c r="K7" s="404"/>
      <c r="L7" s="404"/>
      <c r="M7" s="404"/>
      <c r="N7" s="405"/>
      <c r="O7" s="66"/>
      <c r="P7" s="188">
        <v>10000</v>
      </c>
      <c r="Q7" s="66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66"/>
      <c r="I8" s="167"/>
      <c r="J8" s="166"/>
      <c r="K8" s="167"/>
      <c r="L8" s="166"/>
      <c r="M8" s="1"/>
      <c r="N8" s="1"/>
      <c r="O8" s="1"/>
      <c r="P8" s="178"/>
      <c r="Q8" s="1"/>
    </row>
    <row r="9" spans="1:17" ht="16.5" customHeight="1" x14ac:dyDescent="0.3">
      <c r="A9" s="389" t="s">
        <v>154</v>
      </c>
      <c r="B9" s="392" t="s">
        <v>197</v>
      </c>
      <c r="C9" s="392"/>
      <c r="D9" s="392"/>
      <c r="E9" s="392"/>
      <c r="F9" s="393"/>
      <c r="G9" s="1"/>
      <c r="H9" s="189" t="s">
        <v>158</v>
      </c>
      <c r="I9" s="391" t="s">
        <v>159</v>
      </c>
      <c r="J9" s="189" t="s">
        <v>117</v>
      </c>
      <c r="K9" s="391" t="s">
        <v>160</v>
      </c>
      <c r="L9" s="189" t="s">
        <v>161</v>
      </c>
      <c r="M9" s="391" t="s">
        <v>159</v>
      </c>
      <c r="N9" s="189" t="s">
        <v>116</v>
      </c>
      <c r="O9" s="388" t="s">
        <v>160</v>
      </c>
      <c r="P9" s="386">
        <f>L10*N10</f>
        <v>11184.04494307674</v>
      </c>
      <c r="Q9" s="1"/>
    </row>
    <row r="10" spans="1:17" ht="13.8" x14ac:dyDescent="0.25">
      <c r="A10" s="390"/>
      <c r="B10" s="394"/>
      <c r="C10" s="394"/>
      <c r="D10" s="394"/>
      <c r="E10" s="394"/>
      <c r="F10" s="395"/>
      <c r="G10" s="1"/>
      <c r="H10" s="251">
        <f>Personaleinsatzplan!G20</f>
        <v>98.677597946666666</v>
      </c>
      <c r="I10" s="391"/>
      <c r="J10" s="251">
        <f>Personaleinsatzplan!G21</f>
        <v>37.77975</v>
      </c>
      <c r="K10" s="391"/>
      <c r="L10" s="176">
        <f>H10*J10</f>
        <v>3728.0149810255798</v>
      </c>
      <c r="M10" s="391"/>
      <c r="N10" s="252">
        <f>Leistungsumfang!F9</f>
        <v>3</v>
      </c>
      <c r="O10" s="388"/>
      <c r="P10" s="387"/>
      <c r="Q10" s="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77"/>
      <c r="N11" s="177"/>
      <c r="O11" s="177"/>
      <c r="P11" s="178"/>
      <c r="Q11" s="1"/>
    </row>
    <row r="12" spans="1:17" ht="16.5" customHeight="1" x14ac:dyDescent="0.3">
      <c r="A12" s="389" t="s">
        <v>155</v>
      </c>
      <c r="B12" s="392" t="s">
        <v>198</v>
      </c>
      <c r="C12" s="392"/>
      <c r="D12" s="392"/>
      <c r="E12" s="392"/>
      <c r="F12" s="393"/>
      <c r="G12" s="1"/>
      <c r="H12" s="189" t="s">
        <v>158</v>
      </c>
      <c r="I12" s="391" t="s">
        <v>159</v>
      </c>
      <c r="J12" s="189" t="s">
        <v>117</v>
      </c>
      <c r="K12" s="391" t="s">
        <v>160</v>
      </c>
      <c r="L12" s="189" t="s">
        <v>161</v>
      </c>
      <c r="M12" s="391" t="s">
        <v>159</v>
      </c>
      <c r="N12" s="189" t="s">
        <v>116</v>
      </c>
      <c r="O12" s="388" t="s">
        <v>160</v>
      </c>
      <c r="P12" s="386">
        <f>L13*N13</f>
        <v>9810.5657395410017</v>
      </c>
      <c r="Q12" s="1"/>
    </row>
    <row r="13" spans="1:17" ht="13.8" x14ac:dyDescent="0.25">
      <c r="A13" s="390"/>
      <c r="B13" s="394"/>
      <c r="C13" s="394"/>
      <c r="D13" s="394"/>
      <c r="E13" s="394"/>
      <c r="F13" s="395"/>
      <c r="G13" s="1"/>
      <c r="H13" s="251">
        <f>Personaleinsatzplan!J20</f>
        <v>100.16147160000001</v>
      </c>
      <c r="I13" s="391"/>
      <c r="J13" s="251">
        <f>Personaleinsatzplan!J21</f>
        <v>24.486875000000001</v>
      </c>
      <c r="K13" s="391"/>
      <c r="L13" s="176">
        <f>H13*J13</f>
        <v>2452.6414348852504</v>
      </c>
      <c r="M13" s="391"/>
      <c r="N13" s="252">
        <f>Leistungsumfang!F15</f>
        <v>4</v>
      </c>
      <c r="O13" s="388"/>
      <c r="P13" s="387"/>
      <c r="Q13" s="1"/>
    </row>
    <row r="14" spans="1:17" ht="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77"/>
      <c r="N14" s="177"/>
      <c r="O14" s="177"/>
      <c r="P14" s="178"/>
      <c r="Q14" s="1"/>
    </row>
    <row r="15" spans="1:17" ht="16.5" customHeight="1" x14ac:dyDescent="0.3">
      <c r="A15" s="389" t="s">
        <v>156</v>
      </c>
      <c r="B15" s="392" t="s">
        <v>196</v>
      </c>
      <c r="C15" s="392"/>
      <c r="D15" s="392"/>
      <c r="E15" s="392"/>
      <c r="F15" s="393"/>
      <c r="G15" s="1"/>
      <c r="H15" s="189" t="s">
        <v>158</v>
      </c>
      <c r="I15" s="391" t="s">
        <v>159</v>
      </c>
      <c r="J15" s="189" t="s">
        <v>117</v>
      </c>
      <c r="K15" s="391" t="s">
        <v>160</v>
      </c>
      <c r="L15" s="189" t="s">
        <v>161</v>
      </c>
      <c r="M15" s="391" t="s">
        <v>159</v>
      </c>
      <c r="N15" s="189" t="s">
        <v>116</v>
      </c>
      <c r="O15" s="388" t="s">
        <v>160</v>
      </c>
      <c r="P15" s="386">
        <f>L16*N16</f>
        <v>4645.4354528853601</v>
      </c>
      <c r="Q15" s="1"/>
    </row>
    <row r="16" spans="1:17" ht="13.8" x14ac:dyDescent="0.25">
      <c r="A16" s="390"/>
      <c r="B16" s="394"/>
      <c r="C16" s="394"/>
      <c r="D16" s="394"/>
      <c r="E16" s="394"/>
      <c r="F16" s="395"/>
      <c r="G16" s="1"/>
      <c r="H16" s="250">
        <f>Personaleinsatzplan!M20</f>
        <v>97.645491868235297</v>
      </c>
      <c r="I16" s="391"/>
      <c r="J16" s="251">
        <f>Personaleinsatzplan!M21</f>
        <v>23.78725</v>
      </c>
      <c r="K16" s="391"/>
      <c r="L16" s="176">
        <f>H16*J16</f>
        <v>2322.71772644268</v>
      </c>
      <c r="M16" s="391"/>
      <c r="N16" s="252">
        <f>Leistungsumfang!F21</f>
        <v>2</v>
      </c>
      <c r="O16" s="388"/>
      <c r="P16" s="387"/>
      <c r="Q16" s="1"/>
    </row>
    <row r="17" spans="1:17" ht="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77"/>
      <c r="N17" s="177"/>
      <c r="O17" s="177"/>
      <c r="P17" s="178"/>
      <c r="Q17" s="1"/>
    </row>
    <row r="18" spans="1:17" ht="17.25" customHeight="1" x14ac:dyDescent="0.3">
      <c r="A18" s="389" t="s">
        <v>199</v>
      </c>
      <c r="B18" s="392" t="s">
        <v>201</v>
      </c>
      <c r="C18" s="392"/>
      <c r="D18" s="392"/>
      <c r="E18" s="392"/>
      <c r="F18" s="393"/>
      <c r="G18" s="1"/>
      <c r="H18" s="189" t="s">
        <v>158</v>
      </c>
      <c r="I18" s="391" t="s">
        <v>159</v>
      </c>
      <c r="J18" s="189" t="s">
        <v>117</v>
      </c>
      <c r="K18" s="391" t="s">
        <v>160</v>
      </c>
      <c r="L18" s="189" t="s">
        <v>161</v>
      </c>
      <c r="M18" s="391" t="s">
        <v>159</v>
      </c>
      <c r="N18" s="189" t="s">
        <v>116</v>
      </c>
      <c r="O18" s="388" t="s">
        <v>160</v>
      </c>
      <c r="P18" s="386">
        <f>L19*N19</f>
        <v>19090.830628296004</v>
      </c>
      <c r="Q18" s="1"/>
    </row>
    <row r="19" spans="1:17" ht="13.8" x14ac:dyDescent="0.25">
      <c r="A19" s="390"/>
      <c r="B19" s="394"/>
      <c r="C19" s="394"/>
      <c r="D19" s="394"/>
      <c r="E19" s="394"/>
      <c r="F19" s="395"/>
      <c r="G19" s="1"/>
      <c r="H19" s="250">
        <f>Personaleinsatzplan!S20</f>
        <v>97.454404800000049</v>
      </c>
      <c r="I19" s="391"/>
      <c r="J19" s="251">
        <f>Personaleinsatzplan!S21</f>
        <v>24.486874999999994</v>
      </c>
      <c r="K19" s="391"/>
      <c r="L19" s="176">
        <f>H19*J19</f>
        <v>2386.3538285370005</v>
      </c>
      <c r="M19" s="391"/>
      <c r="N19" s="252">
        <f>Leistungsumfang!F27</f>
        <v>8</v>
      </c>
      <c r="O19" s="388"/>
      <c r="P19" s="387"/>
      <c r="Q19" s="1"/>
    </row>
    <row r="20" spans="1:17" ht="6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77"/>
      <c r="N20" s="177"/>
      <c r="O20" s="177"/>
      <c r="P20" s="178"/>
      <c r="Q20" s="1"/>
    </row>
    <row r="21" spans="1:17" ht="15.75" customHeight="1" x14ac:dyDescent="0.3">
      <c r="A21" s="389" t="s">
        <v>200</v>
      </c>
      <c r="B21" s="392" t="s">
        <v>202</v>
      </c>
      <c r="C21" s="392"/>
      <c r="D21" s="392"/>
      <c r="E21" s="392"/>
      <c r="F21" s="393"/>
      <c r="G21" s="1"/>
      <c r="H21" s="189" t="s">
        <v>158</v>
      </c>
      <c r="I21" s="391" t="s">
        <v>159</v>
      </c>
      <c r="J21" s="189" t="s">
        <v>117</v>
      </c>
      <c r="K21" s="391" t="s">
        <v>160</v>
      </c>
      <c r="L21" s="189" t="s">
        <v>161</v>
      </c>
      <c r="M21" s="391" t="s">
        <v>159</v>
      </c>
      <c r="N21" s="189" t="s">
        <v>116</v>
      </c>
      <c r="O21" s="388" t="s">
        <v>160</v>
      </c>
      <c r="P21" s="386">
        <f>L22*N22</f>
        <v>5918.15749477176</v>
      </c>
      <c r="Q21" s="1"/>
    </row>
    <row r="22" spans="1:17" ht="13.8" x14ac:dyDescent="0.25">
      <c r="A22" s="390"/>
      <c r="B22" s="394"/>
      <c r="C22" s="394"/>
      <c r="D22" s="394"/>
      <c r="E22" s="394"/>
      <c r="F22" s="395"/>
      <c r="G22" s="1"/>
      <c r="H22" s="250">
        <f>Personaleinsatzplan!W20</f>
        <v>96.125481098181822</v>
      </c>
      <c r="I22" s="391"/>
      <c r="J22" s="251">
        <f>Personaleinsatzplan!W21</f>
        <v>30.783499999999997</v>
      </c>
      <c r="K22" s="391"/>
      <c r="L22" s="176">
        <f>H22*J22</f>
        <v>2959.07874738588</v>
      </c>
      <c r="M22" s="391"/>
      <c r="N22" s="252">
        <f>Leistungsumfang!F33</f>
        <v>2</v>
      </c>
      <c r="O22" s="388"/>
      <c r="P22" s="387"/>
      <c r="Q22" s="1"/>
    </row>
    <row r="23" spans="1:17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8"/>
      <c r="Q23" s="1"/>
    </row>
    <row r="24" spans="1:17" s="104" customFormat="1" ht="21" customHeight="1" x14ac:dyDescent="0.3">
      <c r="A24" s="181" t="s">
        <v>76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3"/>
      <c r="N24" s="194"/>
      <c r="O24" s="192"/>
      <c r="P24" s="190">
        <f>SUM(P7:P22)</f>
        <v>60649.034258570864</v>
      </c>
      <c r="Q24" s="91"/>
    </row>
    <row r="25" spans="1:17" ht="9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93"/>
      <c r="P25" s="1"/>
      <c r="Q25" s="1"/>
    </row>
    <row r="26" spans="1:17" ht="13.5" customHeight="1" x14ac:dyDescent="0.25">
      <c r="A26" s="180" t="s">
        <v>129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8"/>
      <c r="O26" s="193"/>
      <c r="P26" s="184"/>
      <c r="Q26" s="1"/>
    </row>
    <row r="27" spans="1:17" ht="9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93"/>
      <c r="P27" s="1"/>
      <c r="Q27" s="1"/>
    </row>
    <row r="28" spans="1:17" ht="13.8" x14ac:dyDescent="0.25">
      <c r="A28" s="244" t="s">
        <v>63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6"/>
      <c r="O28" s="193"/>
      <c r="P28" s="247">
        <f>P24*(1+P26)</f>
        <v>60649.034258570864</v>
      </c>
      <c r="Q28" s="1"/>
    </row>
    <row r="29" spans="1:17" ht="8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93"/>
      <c r="P29" s="1"/>
      <c r="Q29" s="1"/>
    </row>
    <row r="30" spans="1:17" ht="13.8" x14ac:dyDescent="0.25">
      <c r="A30" s="180" t="s">
        <v>131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8"/>
      <c r="O30" s="193"/>
      <c r="P30" s="191">
        <f>P28*0.2</f>
        <v>12129.806851714173</v>
      </c>
      <c r="Q30" s="1"/>
    </row>
    <row r="31" spans="1:17" ht="8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93"/>
      <c r="P31" s="1"/>
    </row>
    <row r="32" spans="1:17" ht="13.8" x14ac:dyDescent="0.25">
      <c r="A32" s="244" t="s">
        <v>59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  <c r="O32" s="193"/>
      <c r="P32" s="247">
        <f>P28+P30</f>
        <v>72778.841110285037</v>
      </c>
    </row>
    <row r="33" spans="1:16" ht="13.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79"/>
    </row>
    <row r="34" spans="1:16" x14ac:dyDescent="0.25">
      <c r="A34" s="39" t="s">
        <v>203</v>
      </c>
    </row>
  </sheetData>
  <mergeCells count="39">
    <mergeCell ref="A12:A13"/>
    <mergeCell ref="B12:F13"/>
    <mergeCell ref="O12:O13"/>
    <mergeCell ref="D3:P3"/>
    <mergeCell ref="D4:P4"/>
    <mergeCell ref="P12:P13"/>
    <mergeCell ref="A9:A10"/>
    <mergeCell ref="B9:F10"/>
    <mergeCell ref="I9:I10"/>
    <mergeCell ref="B7:C7"/>
    <mergeCell ref="O9:O10"/>
    <mergeCell ref="H7:N7"/>
    <mergeCell ref="K9:K10"/>
    <mergeCell ref="M9:M10"/>
    <mergeCell ref="P9:P10"/>
    <mergeCell ref="B18:F19"/>
    <mergeCell ref="P15:P16"/>
    <mergeCell ref="P18:P19"/>
    <mergeCell ref="I12:I13"/>
    <mergeCell ref="K12:K13"/>
    <mergeCell ref="M12:M13"/>
    <mergeCell ref="I15:I16"/>
    <mergeCell ref="K15:K16"/>
    <mergeCell ref="P21:P22"/>
    <mergeCell ref="O15:O16"/>
    <mergeCell ref="A15:A16"/>
    <mergeCell ref="A18:A19"/>
    <mergeCell ref="A21:A22"/>
    <mergeCell ref="M15:M16"/>
    <mergeCell ref="M18:M19"/>
    <mergeCell ref="M21:M22"/>
    <mergeCell ref="O18:O19"/>
    <mergeCell ref="O21:O22"/>
    <mergeCell ref="I18:I19"/>
    <mergeCell ref="K18:K19"/>
    <mergeCell ref="I21:I22"/>
    <mergeCell ref="K21:K22"/>
    <mergeCell ref="B21:F22"/>
    <mergeCell ref="B15:F16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6"/>
  <sheetViews>
    <sheetView showGridLines="0" zoomScale="85" zoomScaleNormal="85" workbookViewId="0">
      <selection activeCell="R24" sqref="R24"/>
    </sheetView>
  </sheetViews>
  <sheetFormatPr baseColWidth="10" defaultRowHeight="13.2" x14ac:dyDescent="0.25"/>
  <cols>
    <col min="1" max="1" width="8.33203125" customWidth="1"/>
    <col min="2" max="2" width="5.109375" customWidth="1"/>
    <col min="3" max="3" width="7.109375" customWidth="1"/>
    <col min="7" max="7" width="2" customWidth="1"/>
    <col min="8" max="8" width="7" customWidth="1"/>
    <col min="9" max="9" width="2" bestFit="1" customWidth="1"/>
    <col min="10" max="10" width="6.5546875" customWidth="1"/>
    <col min="11" max="11" width="2.109375" bestFit="1" customWidth="1"/>
    <col min="12" max="12" width="11.6640625" bestFit="1" customWidth="1"/>
    <col min="13" max="13" width="2" bestFit="1" customWidth="1"/>
    <col min="14" max="14" width="5.33203125" customWidth="1"/>
    <col min="15" max="15" width="2.109375" customWidth="1"/>
    <col min="16" max="16" width="15.33203125" customWidth="1"/>
  </cols>
  <sheetData>
    <row r="1" spans="1:17" s="41" customFormat="1" ht="17.399999999999999" x14ac:dyDescent="0.3">
      <c r="A1" s="62" t="s">
        <v>205</v>
      </c>
      <c r="B1" s="40"/>
      <c r="C1" s="40"/>
      <c r="D1" s="40"/>
      <c r="E1" s="40"/>
      <c r="F1" s="40"/>
      <c r="G1" s="40"/>
    </row>
    <row r="2" spans="1:17" s="41" customFormat="1" ht="17.399999999999999" x14ac:dyDescent="0.3">
      <c r="A2" s="62"/>
      <c r="B2" s="40"/>
      <c r="C2" s="40"/>
      <c r="D2" s="40"/>
      <c r="E2" s="40"/>
      <c r="F2" s="40"/>
      <c r="G2" s="40"/>
    </row>
    <row r="3" spans="1:17" s="33" customFormat="1" ht="15.6" x14ac:dyDescent="0.3">
      <c r="A3" s="32" t="s">
        <v>53</v>
      </c>
      <c r="B3" s="32"/>
      <c r="C3" s="32"/>
      <c r="D3" s="396" t="str">
        <f>IF(Leistungsumfang!D3:I3="","",Leistungsumfang!D3:I3)</f>
        <v>Bürogebäude 3-stöckig, Salzburg</v>
      </c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8"/>
    </row>
    <row r="4" spans="1:17" s="33" customFormat="1" ht="15.6" x14ac:dyDescent="0.3">
      <c r="A4" s="32" t="s">
        <v>54</v>
      </c>
      <c r="B4" s="32"/>
      <c r="C4" s="32"/>
      <c r="D4" s="399" t="str">
        <f>IF(Leistungsumfang!D4:I4="","",Leistungsumfang!D4:I4)</f>
        <v>AG 02</v>
      </c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1"/>
    </row>
    <row r="7" spans="1:17" s="5" customFormat="1" ht="21.75" customHeight="1" x14ac:dyDescent="0.25">
      <c r="A7" s="185" t="s">
        <v>152</v>
      </c>
      <c r="B7" s="402" t="s">
        <v>153</v>
      </c>
      <c r="C7" s="402"/>
      <c r="D7" s="186" t="s">
        <v>157</v>
      </c>
      <c r="E7" s="186"/>
      <c r="F7" s="187"/>
      <c r="G7" s="66"/>
      <c r="H7" s="410" t="s">
        <v>164</v>
      </c>
      <c r="I7" s="411"/>
      <c r="J7" s="411"/>
      <c r="K7" s="411"/>
      <c r="L7" s="411"/>
      <c r="M7" s="411"/>
      <c r="N7" s="412"/>
      <c r="O7" s="57"/>
      <c r="P7" s="282" t="s">
        <v>2</v>
      </c>
      <c r="Q7" s="57"/>
    </row>
    <row r="8" spans="1:17" ht="15.75" customHeight="1" x14ac:dyDescent="0.25">
      <c r="A8" s="1"/>
      <c r="B8" s="1"/>
      <c r="C8" s="1"/>
      <c r="D8" s="1"/>
      <c r="E8" s="1"/>
      <c r="F8" s="1"/>
      <c r="G8" s="1"/>
      <c r="H8" s="193"/>
      <c r="I8" s="283"/>
      <c r="J8" s="193"/>
      <c r="K8" s="283"/>
      <c r="L8" s="193"/>
      <c r="M8" s="151"/>
      <c r="N8" s="151"/>
      <c r="O8" s="151"/>
      <c r="P8" s="284"/>
      <c r="Q8" s="151"/>
    </row>
    <row r="9" spans="1:17" ht="16.5" customHeight="1" x14ac:dyDescent="0.3">
      <c r="A9" s="389" t="s">
        <v>154</v>
      </c>
      <c r="B9" s="392" t="s">
        <v>197</v>
      </c>
      <c r="C9" s="392"/>
      <c r="D9" s="392"/>
      <c r="E9" s="392"/>
      <c r="F9" s="393"/>
      <c r="G9" s="1"/>
      <c r="H9" s="285" t="s">
        <v>158</v>
      </c>
      <c r="I9" s="408" t="s">
        <v>159</v>
      </c>
      <c r="J9" s="285" t="s">
        <v>117</v>
      </c>
      <c r="K9" s="408" t="s">
        <v>160</v>
      </c>
      <c r="L9" s="285" t="s">
        <v>161</v>
      </c>
      <c r="M9" s="408" t="s">
        <v>159</v>
      </c>
      <c r="N9" s="285" t="s">
        <v>116</v>
      </c>
      <c r="O9" s="409" t="s">
        <v>160</v>
      </c>
      <c r="P9" s="406" t="s">
        <v>2</v>
      </c>
      <c r="Q9" s="151"/>
    </row>
    <row r="10" spans="1:17" ht="13.8" x14ac:dyDescent="0.25">
      <c r="A10" s="390"/>
      <c r="B10" s="394"/>
      <c r="C10" s="394"/>
      <c r="D10" s="394"/>
      <c r="E10" s="394"/>
      <c r="F10" s="395"/>
      <c r="G10" s="1"/>
      <c r="H10" s="286"/>
      <c r="I10" s="408"/>
      <c r="J10" s="286"/>
      <c r="K10" s="408"/>
      <c r="L10" s="287"/>
      <c r="M10" s="408"/>
      <c r="N10" s="288"/>
      <c r="O10" s="409"/>
      <c r="P10" s="407"/>
      <c r="Q10" s="151"/>
    </row>
    <row r="11" spans="1:17" ht="6.75" customHeight="1" x14ac:dyDescent="0.25">
      <c r="A11" s="1"/>
      <c r="B11" s="1"/>
      <c r="C11" s="1"/>
      <c r="D11" s="1"/>
      <c r="E11" s="1"/>
      <c r="F11" s="1"/>
      <c r="G11" s="1"/>
      <c r="H11" s="151"/>
      <c r="I11" s="151"/>
      <c r="J11" s="151"/>
      <c r="K11" s="151"/>
      <c r="L11" s="151"/>
      <c r="M11" s="289"/>
      <c r="N11" s="289"/>
      <c r="O11" s="289"/>
      <c r="P11" s="284"/>
      <c r="Q11" s="151"/>
    </row>
    <row r="12" spans="1:17" ht="16.5" customHeight="1" x14ac:dyDescent="0.3">
      <c r="A12" s="389" t="s">
        <v>155</v>
      </c>
      <c r="B12" s="392" t="s">
        <v>198</v>
      </c>
      <c r="C12" s="392"/>
      <c r="D12" s="392"/>
      <c r="E12" s="392"/>
      <c r="F12" s="393"/>
      <c r="G12" s="1"/>
      <c r="H12" s="285" t="s">
        <v>158</v>
      </c>
      <c r="I12" s="408" t="s">
        <v>159</v>
      </c>
      <c r="J12" s="285" t="s">
        <v>117</v>
      </c>
      <c r="K12" s="408" t="s">
        <v>160</v>
      </c>
      <c r="L12" s="285" t="s">
        <v>161</v>
      </c>
      <c r="M12" s="408" t="s">
        <v>159</v>
      </c>
      <c r="N12" s="285" t="s">
        <v>116</v>
      </c>
      <c r="O12" s="409" t="s">
        <v>160</v>
      </c>
      <c r="P12" s="406" t="s">
        <v>2</v>
      </c>
      <c r="Q12" s="151"/>
    </row>
    <row r="13" spans="1:17" ht="13.8" x14ac:dyDescent="0.25">
      <c r="A13" s="390"/>
      <c r="B13" s="394"/>
      <c r="C13" s="394"/>
      <c r="D13" s="394"/>
      <c r="E13" s="394"/>
      <c r="F13" s="395"/>
      <c r="G13" s="1"/>
      <c r="H13" s="286"/>
      <c r="I13" s="408"/>
      <c r="J13" s="286"/>
      <c r="K13" s="408"/>
      <c r="L13" s="287"/>
      <c r="M13" s="408"/>
      <c r="N13" s="288"/>
      <c r="O13" s="409"/>
      <c r="P13" s="407"/>
      <c r="Q13" s="151"/>
    </row>
    <row r="14" spans="1:17" ht="6.75" customHeight="1" x14ac:dyDescent="0.25">
      <c r="A14" s="1"/>
      <c r="B14" s="1"/>
      <c r="C14" s="1"/>
      <c r="D14" s="1"/>
      <c r="E14" s="1"/>
      <c r="F14" s="1"/>
      <c r="G14" s="1"/>
      <c r="H14" s="151"/>
      <c r="I14" s="151"/>
      <c r="J14" s="151"/>
      <c r="K14" s="151"/>
      <c r="L14" s="151"/>
      <c r="M14" s="289"/>
      <c r="N14" s="289"/>
      <c r="O14" s="289"/>
      <c r="P14" s="284"/>
      <c r="Q14" s="151"/>
    </row>
    <row r="15" spans="1:17" ht="16.5" customHeight="1" x14ac:dyDescent="0.3">
      <c r="A15" s="389" t="s">
        <v>156</v>
      </c>
      <c r="B15" s="392" t="s">
        <v>196</v>
      </c>
      <c r="C15" s="392"/>
      <c r="D15" s="392"/>
      <c r="E15" s="392"/>
      <c r="F15" s="393"/>
      <c r="G15" s="1"/>
      <c r="H15" s="285" t="s">
        <v>158</v>
      </c>
      <c r="I15" s="408" t="s">
        <v>159</v>
      </c>
      <c r="J15" s="285" t="s">
        <v>117</v>
      </c>
      <c r="K15" s="408" t="s">
        <v>160</v>
      </c>
      <c r="L15" s="285" t="s">
        <v>161</v>
      </c>
      <c r="M15" s="408" t="s">
        <v>159</v>
      </c>
      <c r="N15" s="285" t="s">
        <v>116</v>
      </c>
      <c r="O15" s="409" t="s">
        <v>160</v>
      </c>
      <c r="P15" s="406" t="s">
        <v>2</v>
      </c>
      <c r="Q15" s="151"/>
    </row>
    <row r="16" spans="1:17" ht="13.8" x14ac:dyDescent="0.25">
      <c r="A16" s="390"/>
      <c r="B16" s="394"/>
      <c r="C16" s="394"/>
      <c r="D16" s="394"/>
      <c r="E16" s="394"/>
      <c r="F16" s="395"/>
      <c r="G16" s="1"/>
      <c r="H16" s="290"/>
      <c r="I16" s="408"/>
      <c r="J16" s="286"/>
      <c r="K16" s="408"/>
      <c r="L16" s="287"/>
      <c r="M16" s="408"/>
      <c r="N16" s="288"/>
      <c r="O16" s="409"/>
      <c r="P16" s="407"/>
      <c r="Q16" s="151"/>
    </row>
    <row r="17" spans="1:17" ht="6.75" customHeight="1" x14ac:dyDescent="0.25">
      <c r="A17" s="1"/>
      <c r="B17" s="1"/>
      <c r="C17" s="1"/>
      <c r="D17" s="1"/>
      <c r="E17" s="1"/>
      <c r="F17" s="1"/>
      <c r="G17" s="1"/>
      <c r="H17" s="151"/>
      <c r="I17" s="151"/>
      <c r="J17" s="151"/>
      <c r="K17" s="151"/>
      <c r="L17" s="151"/>
      <c r="M17" s="289"/>
      <c r="N17" s="289"/>
      <c r="O17" s="289"/>
      <c r="P17" s="284"/>
      <c r="Q17" s="151"/>
    </row>
    <row r="18" spans="1:17" ht="17.25" customHeight="1" x14ac:dyDescent="0.3">
      <c r="A18" s="389" t="s">
        <v>199</v>
      </c>
      <c r="B18" s="392" t="s">
        <v>201</v>
      </c>
      <c r="C18" s="392"/>
      <c r="D18" s="392"/>
      <c r="E18" s="392"/>
      <c r="F18" s="393"/>
      <c r="G18" s="1"/>
      <c r="H18" s="285" t="s">
        <v>158</v>
      </c>
      <c r="I18" s="408" t="s">
        <v>159</v>
      </c>
      <c r="J18" s="285" t="s">
        <v>117</v>
      </c>
      <c r="K18" s="408" t="s">
        <v>160</v>
      </c>
      <c r="L18" s="285" t="s">
        <v>161</v>
      </c>
      <c r="M18" s="408" t="s">
        <v>159</v>
      </c>
      <c r="N18" s="285" t="s">
        <v>116</v>
      </c>
      <c r="O18" s="409" t="s">
        <v>160</v>
      </c>
      <c r="P18" s="406" t="s">
        <v>2</v>
      </c>
      <c r="Q18" s="151"/>
    </row>
    <row r="19" spans="1:17" ht="13.8" x14ac:dyDescent="0.25">
      <c r="A19" s="390"/>
      <c r="B19" s="394"/>
      <c r="C19" s="394"/>
      <c r="D19" s="394"/>
      <c r="E19" s="394"/>
      <c r="F19" s="395"/>
      <c r="G19" s="1"/>
      <c r="H19" s="290"/>
      <c r="I19" s="408"/>
      <c r="J19" s="286"/>
      <c r="K19" s="408"/>
      <c r="L19" s="287"/>
      <c r="M19" s="408"/>
      <c r="N19" s="288"/>
      <c r="O19" s="409"/>
      <c r="P19" s="407"/>
      <c r="Q19" s="151"/>
    </row>
    <row r="20" spans="1:17" ht="6" customHeight="1" x14ac:dyDescent="0.25">
      <c r="A20" s="1"/>
      <c r="B20" s="1"/>
      <c r="C20" s="1"/>
      <c r="D20" s="1"/>
      <c r="E20" s="1"/>
      <c r="F20" s="1"/>
      <c r="G20" s="1"/>
      <c r="H20" s="151"/>
      <c r="I20" s="151"/>
      <c r="J20" s="151"/>
      <c r="K20" s="151"/>
      <c r="L20" s="151"/>
      <c r="M20" s="289"/>
      <c r="N20" s="289"/>
      <c r="O20" s="289"/>
      <c r="P20" s="284"/>
      <c r="Q20" s="151"/>
    </row>
    <row r="21" spans="1:17" ht="15.75" customHeight="1" x14ac:dyDescent="0.3">
      <c r="A21" s="389" t="s">
        <v>200</v>
      </c>
      <c r="B21" s="392" t="s">
        <v>202</v>
      </c>
      <c r="C21" s="392"/>
      <c r="D21" s="392"/>
      <c r="E21" s="392"/>
      <c r="F21" s="393"/>
      <c r="G21" s="1"/>
      <c r="H21" s="285" t="s">
        <v>158</v>
      </c>
      <c r="I21" s="408" t="s">
        <v>159</v>
      </c>
      <c r="J21" s="285" t="s">
        <v>117</v>
      </c>
      <c r="K21" s="408" t="s">
        <v>160</v>
      </c>
      <c r="L21" s="285" t="s">
        <v>161</v>
      </c>
      <c r="M21" s="408" t="s">
        <v>159</v>
      </c>
      <c r="N21" s="285" t="s">
        <v>116</v>
      </c>
      <c r="O21" s="409" t="s">
        <v>160</v>
      </c>
      <c r="P21" s="406" t="s">
        <v>2</v>
      </c>
      <c r="Q21" s="151"/>
    </row>
    <row r="22" spans="1:17" ht="13.8" x14ac:dyDescent="0.25">
      <c r="A22" s="390"/>
      <c r="B22" s="394"/>
      <c r="C22" s="394"/>
      <c r="D22" s="394"/>
      <c r="E22" s="394"/>
      <c r="F22" s="395"/>
      <c r="G22" s="1"/>
      <c r="H22" s="290"/>
      <c r="I22" s="408"/>
      <c r="J22" s="286"/>
      <c r="K22" s="408"/>
      <c r="L22" s="287"/>
      <c r="M22" s="408"/>
      <c r="N22" s="288"/>
      <c r="O22" s="409"/>
      <c r="P22" s="407"/>
      <c r="Q22" s="151"/>
    </row>
    <row r="23" spans="1:17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8"/>
      <c r="Q23" s="1"/>
    </row>
    <row r="24" spans="1:17" s="104" customFormat="1" ht="21" customHeight="1" x14ac:dyDescent="0.3">
      <c r="A24" s="181" t="s">
        <v>128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3"/>
      <c r="N24" s="194"/>
      <c r="O24" s="192"/>
      <c r="P24" s="205" t="s">
        <v>2</v>
      </c>
      <c r="Q24" s="91"/>
    </row>
    <row r="25" spans="1:17" ht="9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93"/>
      <c r="P25" s="1"/>
      <c r="Q25" s="1"/>
    </row>
    <row r="26" spans="1:17" x14ac:dyDescent="0.25">
      <c r="A26" s="39" t="s">
        <v>203</v>
      </c>
    </row>
  </sheetData>
  <mergeCells count="39">
    <mergeCell ref="D3:P3"/>
    <mergeCell ref="D4:P4"/>
    <mergeCell ref="B7:C7"/>
    <mergeCell ref="H7:N7"/>
    <mergeCell ref="A9:A10"/>
    <mergeCell ref="B9:F10"/>
    <mergeCell ref="I9:I10"/>
    <mergeCell ref="K9:K10"/>
    <mergeCell ref="M9:M10"/>
    <mergeCell ref="O9:O10"/>
    <mergeCell ref="P9:P10"/>
    <mergeCell ref="A12:A13"/>
    <mergeCell ref="B12:F13"/>
    <mergeCell ref="I12:I13"/>
    <mergeCell ref="K12:K13"/>
    <mergeCell ref="M12:M13"/>
    <mergeCell ref="O12:O13"/>
    <mergeCell ref="P12:P13"/>
    <mergeCell ref="P15:P16"/>
    <mergeCell ref="A18:A19"/>
    <mergeCell ref="B18:F19"/>
    <mergeCell ref="I18:I19"/>
    <mergeCell ref="K18:K19"/>
    <mergeCell ref="M18:M19"/>
    <mergeCell ref="O18:O19"/>
    <mergeCell ref="P18:P19"/>
    <mergeCell ref="A15:A16"/>
    <mergeCell ref="B15:F16"/>
    <mergeCell ref="I15:I16"/>
    <mergeCell ref="K15:K16"/>
    <mergeCell ref="M15:M16"/>
    <mergeCell ref="O15:O16"/>
    <mergeCell ref="P21:P22"/>
    <mergeCell ref="A21:A22"/>
    <mergeCell ref="B21:F22"/>
    <mergeCell ref="I21:I22"/>
    <mergeCell ref="K21:K22"/>
    <mergeCell ref="M21:M22"/>
    <mergeCell ref="O21:O2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Eingabe Stundensatz</vt:lpstr>
      <vt:lpstr>Projektannahmen</vt:lpstr>
      <vt:lpstr>Leistungsumfang</vt:lpstr>
      <vt:lpstr>Terminplan</vt:lpstr>
      <vt:lpstr>Projektklassenfaktor</vt:lpstr>
      <vt:lpstr>Personaleinsatzplan</vt:lpstr>
      <vt:lpstr>Plausibilitätsprüfung</vt:lpstr>
      <vt:lpstr>Honorarermittlung</vt:lpstr>
      <vt:lpstr>LV</vt:lpstr>
      <vt:lpstr>Terminplan!_ftn1</vt:lpstr>
      <vt:lpstr>Leistungsumfang!Druckbereich</vt:lpstr>
      <vt:lpstr>Personaleinsatzplan!Druckbereich</vt:lpstr>
      <vt:lpstr>Plausibilitätsprüfung!Druckbereich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2011-11-17T19:29:27Z</cp:lastPrinted>
  <dcterms:created xsi:type="dcterms:W3CDTF">2005-07-25T10:35:30Z</dcterms:created>
  <dcterms:modified xsi:type="dcterms:W3CDTF">2019-02-26T08:58:50Z</dcterms:modified>
</cp:coreProperties>
</file>