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Stempkowski BBC GmbH\SBBC - 01_Aktuelle Projekte\WK\WK Leitfaden 2017\03-Konzepte\"/>
    </mc:Choice>
  </mc:AlternateContent>
  <xr:revisionPtr revIDLastSave="177" documentId="8_{3EC2003C-34B4-449C-ADA1-4B797CE2B915}" xr6:coauthVersionLast="40" xr6:coauthVersionMax="40" xr10:uidLastSave="{5EC9E55D-E069-4355-9C28-35DB96710FC3}"/>
  <bookViews>
    <workbookView xWindow="-108" yWindow="-108" windowWidth="23256" windowHeight="12576" tabRatio="845" xr2:uid="{00000000-000D-0000-FFFF-FFFF00000000}"/>
  </bookViews>
  <sheets>
    <sheet name="Eingabe Stundensatz" sheetId="56" r:id="rId1"/>
    <sheet name="Projektannahmen" sheetId="55" r:id="rId2"/>
    <sheet name="Leistungsumfang" sheetId="59" r:id="rId3"/>
    <sheet name="Terminplan" sheetId="80" r:id="rId4"/>
    <sheet name="Projektklassenfaktor" sheetId="18" r:id="rId5"/>
    <sheet name="Personaleinsatzplan" sheetId="60" r:id="rId6"/>
    <sheet name="Plausibilitätsprüfung" sheetId="61" r:id="rId7"/>
    <sheet name="Honorarermittlung" sheetId="62" r:id="rId8"/>
    <sheet name="LV" sheetId="64" r:id="rId9"/>
  </sheets>
  <definedNames>
    <definedName name="_ftn1" localSheetId="3">Terminplan!$A$40</definedName>
    <definedName name="_ftnref1" localSheetId="3">Terminplan!#REF!</definedName>
    <definedName name="_xlnm.Print_Area" localSheetId="2">Leistungsumfang!$A$1:$I$49</definedName>
    <definedName name="_xlnm.Print_Area" localSheetId="5">Personaleinsatzplan!$A$1:$Z$23</definedName>
    <definedName name="_xlnm.Print_Area" localSheetId="6">Plausibilitätsprüfung!$A$1:$K$77</definedName>
    <definedName name="_xlnm.Print_Area" localSheetId="4">Projektklassenfaktor!$A:$H</definedName>
    <definedName name="_xlnm.Print_Area" localSheetId="3">Terminplan!$A$1:$V$42</definedName>
    <definedName name="_xlnm.Print_Titles" localSheetId="4">Projektklassenfaktor!$3:$3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64" l="1"/>
  <c r="D3" i="64"/>
  <c r="D4" i="61" l="1"/>
  <c r="D3" i="61"/>
  <c r="E4" i="60"/>
  <c r="E3" i="60"/>
  <c r="BD14" i="60"/>
  <c r="AU6" i="60"/>
  <c r="AO6" i="60"/>
  <c r="AI6" i="60"/>
  <c r="AY11" i="60"/>
  <c r="AY12" i="60" s="1"/>
  <c r="AS11" i="60"/>
  <c r="AS12" i="60" s="1"/>
  <c r="AM11" i="60"/>
  <c r="AM12" i="60" s="1"/>
  <c r="AB7" i="60"/>
  <c r="AC7" i="60"/>
  <c r="AY14" i="60" l="1"/>
  <c r="AY15" i="60" s="1"/>
  <c r="AM14" i="60"/>
  <c r="AM15" i="60" s="1"/>
  <c r="AS14" i="60"/>
  <c r="AS15" i="60" s="1"/>
  <c r="E15" i="60"/>
  <c r="E12" i="60"/>
  <c r="E9" i="60"/>
  <c r="D34" i="18"/>
  <c r="D27" i="18"/>
  <c r="D19" i="18"/>
  <c r="D12" i="18"/>
  <c r="D4" i="59"/>
  <c r="D3" i="59"/>
  <c r="AY18" i="60" l="1"/>
  <c r="AY17" i="60"/>
  <c r="AY20" i="60" s="1"/>
  <c r="AS18" i="60"/>
  <c r="AS17" i="60"/>
  <c r="AS20" i="60" s="1"/>
  <c r="AM17" i="60"/>
  <c r="AM18" i="60"/>
  <c r="F67" i="61"/>
  <c r="G67" i="61" s="1"/>
  <c r="F45" i="61"/>
  <c r="G45" i="61" s="1"/>
  <c r="F34" i="61"/>
  <c r="G34" i="61" s="1"/>
  <c r="F23" i="61"/>
  <c r="G23" i="61" s="1"/>
  <c r="F24" i="61"/>
  <c r="G24" i="61" s="1"/>
  <c r="F56" i="61"/>
  <c r="G56" i="61" s="1"/>
  <c r="F20" i="61"/>
  <c r="G20" i="61" s="1"/>
  <c r="F21" i="61"/>
  <c r="G21" i="61" s="1"/>
  <c r="F22" i="61"/>
  <c r="G22" i="61" s="1"/>
  <c r="D25" i="61"/>
  <c r="E23" i="61" s="1"/>
  <c r="F29" i="61"/>
  <c r="F31" i="61"/>
  <c r="G31" i="61" s="1"/>
  <c r="F32" i="61"/>
  <c r="G32" i="61" s="1"/>
  <c r="F33" i="61"/>
  <c r="G33" i="61" s="1"/>
  <c r="F35" i="61"/>
  <c r="G35" i="61" s="1"/>
  <c r="D36" i="61"/>
  <c r="E34" i="61" s="1"/>
  <c r="N22" i="62"/>
  <c r="N19" i="62"/>
  <c r="N16" i="62"/>
  <c r="N13" i="62"/>
  <c r="N10" i="62"/>
  <c r="F65" i="61"/>
  <c r="G65" i="61" s="1"/>
  <c r="F66" i="61"/>
  <c r="G66" i="61" s="1"/>
  <c r="F68" i="61"/>
  <c r="G68" i="61" s="1"/>
  <c r="F64" i="61"/>
  <c r="G64" i="61" s="1"/>
  <c r="F54" i="61"/>
  <c r="G54" i="61" s="1"/>
  <c r="F55" i="61"/>
  <c r="G55" i="61" s="1"/>
  <c r="F57" i="61"/>
  <c r="G57" i="61" s="1"/>
  <c r="F53" i="61"/>
  <c r="G53" i="61" s="1"/>
  <c r="F43" i="61"/>
  <c r="G43" i="61" s="1"/>
  <c r="F44" i="61"/>
  <c r="G44" i="61" s="1"/>
  <c r="F46" i="61"/>
  <c r="G46" i="61" s="1"/>
  <c r="F42" i="61"/>
  <c r="G42" i="61" s="1"/>
  <c r="F62" i="61"/>
  <c r="F51" i="61"/>
  <c r="F40" i="61"/>
  <c r="F18" i="61"/>
  <c r="D69" i="61"/>
  <c r="E68" i="61" s="1"/>
  <c r="D58" i="61"/>
  <c r="E56" i="61" s="1"/>
  <c r="D47" i="61"/>
  <c r="E45" i="61" s="1"/>
  <c r="D11" i="61"/>
  <c r="D7" i="61"/>
  <c r="X16" i="60"/>
  <c r="W16" i="60"/>
  <c r="T16" i="60"/>
  <c r="S16" i="60"/>
  <c r="P16" i="60"/>
  <c r="O16" i="60"/>
  <c r="L16" i="60"/>
  <c r="K16" i="60"/>
  <c r="H16" i="60"/>
  <c r="G16" i="60"/>
  <c r="U16" i="60"/>
  <c r="W13" i="60"/>
  <c r="V13" i="60"/>
  <c r="S13" i="60"/>
  <c r="R13" i="60"/>
  <c r="O13" i="60"/>
  <c r="N13" i="60"/>
  <c r="K13" i="60"/>
  <c r="J13" i="60"/>
  <c r="G13" i="60"/>
  <c r="F13" i="60"/>
  <c r="X13" i="60"/>
  <c r="W10" i="60"/>
  <c r="F49" i="59"/>
  <c r="D41" i="59"/>
  <c r="D33" i="59"/>
  <c r="D4" i="62"/>
  <c r="D3" i="62"/>
  <c r="D4" i="18"/>
  <c r="B8" i="55"/>
  <c r="C12" i="18"/>
  <c r="E12" i="18"/>
  <c r="C19" i="18"/>
  <c r="E19" i="18"/>
  <c r="C27" i="18"/>
  <c r="E27" i="18"/>
  <c r="C34" i="18"/>
  <c r="E34" i="18"/>
  <c r="I10" i="60"/>
  <c r="Q10" i="60"/>
  <c r="F10" i="60"/>
  <c r="N10" i="60"/>
  <c r="V10" i="60"/>
  <c r="H10" i="60"/>
  <c r="L10" i="60"/>
  <c r="P10" i="60"/>
  <c r="T10" i="60"/>
  <c r="X10" i="60"/>
  <c r="I13" i="60"/>
  <c r="M13" i="60"/>
  <c r="Q13" i="60"/>
  <c r="U13" i="60"/>
  <c r="F16" i="60"/>
  <c r="J16" i="60"/>
  <c r="N16" i="60"/>
  <c r="R16" i="60"/>
  <c r="V16" i="60"/>
  <c r="M10" i="60"/>
  <c r="U10" i="60"/>
  <c r="J10" i="60"/>
  <c r="R10" i="60"/>
  <c r="G10" i="60"/>
  <c r="K10" i="60"/>
  <c r="O10" i="60"/>
  <c r="S10" i="60"/>
  <c r="H13" i="60"/>
  <c r="L13" i="60"/>
  <c r="P13" i="60"/>
  <c r="T13" i="60"/>
  <c r="I16" i="60"/>
  <c r="M16" i="60"/>
  <c r="Q16" i="60"/>
  <c r="E31" i="61"/>
  <c r="T14" i="60" l="1"/>
  <c r="X14" i="60"/>
  <c r="S14" i="60"/>
  <c r="O17" i="60"/>
  <c r="N17" i="60"/>
  <c r="P14" i="60"/>
  <c r="V14" i="60"/>
  <c r="G14" i="60"/>
  <c r="W14" i="60"/>
  <c r="S17" i="60"/>
  <c r="BE11" i="60"/>
  <c r="B5" i="56"/>
  <c r="D12" i="60"/>
  <c r="F14" i="60" s="1"/>
  <c r="O14" i="60"/>
  <c r="R14" i="60"/>
  <c r="L14" i="60"/>
  <c r="H14" i="60"/>
  <c r="J14" i="60"/>
  <c r="U17" i="60"/>
  <c r="T17" i="60"/>
  <c r="U14" i="60"/>
  <c r="Q14" i="60"/>
  <c r="M14" i="60"/>
  <c r="K14" i="60"/>
  <c r="G17" i="60"/>
  <c r="BE10" i="60"/>
  <c r="D15" i="60"/>
  <c r="J17" i="60" s="1"/>
  <c r="B4" i="56"/>
  <c r="Q17" i="60"/>
  <c r="R17" i="60"/>
  <c r="I14" i="60"/>
  <c r="N14" i="60"/>
  <c r="AM20" i="60"/>
  <c r="G21" i="60"/>
  <c r="J18" i="61" s="1"/>
  <c r="I20" i="61" s="1"/>
  <c r="E66" i="61"/>
  <c r="E65" i="61"/>
  <c r="E32" i="61"/>
  <c r="M17" i="60"/>
  <c r="E33" i="61"/>
  <c r="E55" i="61"/>
  <c r="E43" i="61"/>
  <c r="D39" i="18"/>
  <c r="D41" i="18" s="1"/>
  <c r="S21" i="60"/>
  <c r="J51" i="61" s="1"/>
  <c r="M21" i="60"/>
  <c r="J16" i="62" s="1"/>
  <c r="E67" i="61"/>
  <c r="E21" i="61"/>
  <c r="E57" i="61"/>
  <c r="E54" i="61"/>
  <c r="E64" i="61"/>
  <c r="E35" i="61"/>
  <c r="E53" i="61"/>
  <c r="E44" i="61"/>
  <c r="E46" i="61"/>
  <c r="E42" i="61"/>
  <c r="J21" i="60"/>
  <c r="J29" i="61" s="1"/>
  <c r="I35" i="61" s="1"/>
  <c r="E24" i="61"/>
  <c r="E22" i="61"/>
  <c r="E20" i="61"/>
  <c r="W21" i="60"/>
  <c r="V17" i="60" l="1"/>
  <c r="D9" i="60"/>
  <c r="BE12" i="60"/>
  <c r="B6" i="56"/>
  <c r="P17" i="60"/>
  <c r="X17" i="60"/>
  <c r="BE14" i="60"/>
  <c r="B3" i="56" s="1"/>
  <c r="F17" i="60"/>
  <c r="I17" i="60"/>
  <c r="H17" i="60"/>
  <c r="W17" i="60"/>
  <c r="L17" i="60"/>
  <c r="K17" i="60"/>
  <c r="X11" i="60"/>
  <c r="S11" i="60"/>
  <c r="J11" i="60"/>
  <c r="V11" i="60"/>
  <c r="Q11" i="60"/>
  <c r="O11" i="60"/>
  <c r="P11" i="60"/>
  <c r="R11" i="60"/>
  <c r="M11" i="60"/>
  <c r="U11" i="60"/>
  <c r="K11" i="60"/>
  <c r="L11" i="60"/>
  <c r="E47" i="61"/>
  <c r="E25" i="61"/>
  <c r="E69" i="61"/>
  <c r="E58" i="61"/>
  <c r="E36" i="61"/>
  <c r="J19" i="62"/>
  <c r="D8" i="61"/>
  <c r="J40" i="61"/>
  <c r="K46" i="61" s="1"/>
  <c r="I31" i="61"/>
  <c r="K35" i="61"/>
  <c r="J13" i="62"/>
  <c r="J10" i="62"/>
  <c r="I24" i="61"/>
  <c r="K24" i="61"/>
  <c r="I53" i="61"/>
  <c r="I57" i="61"/>
  <c r="K57" i="61"/>
  <c r="J22" i="62"/>
  <c r="J62" i="61"/>
  <c r="N11" i="60" l="1"/>
  <c r="G11" i="60"/>
  <c r="H11" i="60"/>
  <c r="W11" i="60"/>
  <c r="F11" i="60"/>
  <c r="I11" i="60"/>
  <c r="J20" i="60" s="1"/>
  <c r="H13" i="62" s="1"/>
  <c r="L13" i="62" s="1"/>
  <c r="P12" i="62" s="1"/>
  <c r="T11" i="60"/>
  <c r="S20" i="60" s="1"/>
  <c r="AD8" i="60"/>
  <c r="K49" i="61"/>
  <c r="AE8" i="60"/>
  <c r="M20" i="60"/>
  <c r="I46" i="61"/>
  <c r="I42" i="61"/>
  <c r="K68" i="61"/>
  <c r="I68" i="61"/>
  <c r="I64" i="61"/>
  <c r="K71" i="61" l="1"/>
  <c r="AF8" i="60"/>
  <c r="AC8" i="60"/>
  <c r="K38" i="61"/>
  <c r="K60" i="61"/>
  <c r="K27" i="61"/>
  <c r="K73" i="61" s="1"/>
  <c r="K76" i="61" s="1"/>
  <c r="AB8" i="60"/>
  <c r="G20" i="60"/>
  <c r="W20" i="60"/>
  <c r="D38" i="61"/>
  <c r="H19" i="62"/>
  <c r="L19" i="62" s="1"/>
  <c r="P18" i="62" s="1"/>
  <c r="D60" i="61"/>
  <c r="H16" i="62"/>
  <c r="L16" i="62" s="1"/>
  <c r="P15" i="62" s="1"/>
  <c r="D49" i="61"/>
  <c r="H10" i="62" l="1"/>
  <c r="L10" i="62" s="1"/>
  <c r="P9" i="62" s="1"/>
  <c r="D27" i="61"/>
  <c r="H22" i="62"/>
  <c r="L22" i="62" s="1"/>
  <c r="P21" i="62" s="1"/>
  <c r="D71" i="61"/>
  <c r="D73" i="61"/>
  <c r="K75" i="61" s="1"/>
  <c r="K77" i="61" s="1"/>
  <c r="P24" i="62" l="1"/>
  <c r="P28" i="62" s="1"/>
  <c r="P30" i="62" s="1"/>
  <c r="P32" i="62" s="1"/>
</calcChain>
</file>

<file path=xl/sharedStrings.xml><?xml version="1.0" encoding="utf-8"?>
<sst xmlns="http://schemas.openxmlformats.org/spreadsheetml/2006/main" count="601" uniqueCount="260">
  <si>
    <t>min.</t>
  </si>
  <si>
    <t>max.</t>
  </si>
  <si>
    <t>€</t>
  </si>
  <si>
    <t>SUMME Gesamtpunkte</t>
  </si>
  <si>
    <t xml:space="preserve">Projektklassenfaktor = </t>
  </si>
  <si>
    <t xml:space="preserve">Angabe in </t>
  </si>
  <si>
    <t>a</t>
  </si>
  <si>
    <t>Komplexität der Projektorganisation</t>
  </si>
  <si>
    <t>Komplexität der Projektorganisationsform</t>
  </si>
  <si>
    <t>gering</t>
  </si>
  <si>
    <t>hoch</t>
  </si>
  <si>
    <t>Entscheidungsstruktur des AG</t>
  </si>
  <si>
    <t>einfach</t>
  </si>
  <si>
    <t>komplex</t>
  </si>
  <si>
    <t>zB. viele Instanzen bei Entscheidungsfindung, Änderungshäufigkeit, Zeitpunkt der Entscheidungen (rechtzeitig, immer zu spät), Dauer der Entscheidungsfindung</t>
  </si>
  <si>
    <t>Projektroutine der AN-Organisation</t>
  </si>
  <si>
    <t>zB. Spezifische Projekterfahrung entsprechend Gebäudetyp und Projektgröße, Erfahrung mit Behörden, Erfahrung mit AG / Nutzer, Erfahrung mit Rahmenbedingungen</t>
  </si>
  <si>
    <t>Sonstige Besonderheiten:</t>
  </si>
  <si>
    <t>Besonderheiten, die nicht direkt einem anderen Teilaspekt zugeordnet werden können inkl. Kurzbeschreibung</t>
  </si>
  <si>
    <t>b</t>
  </si>
  <si>
    <t>Art des Bauwerks</t>
  </si>
  <si>
    <t>c</t>
  </si>
  <si>
    <t>niedrig</t>
  </si>
  <si>
    <t>zB. Schwierigkeitsgrad des Bauwerkes, Wiederholbarkeit (zB. Regelgeschoße), Anzahl unterschiedlicher Nutzungen, Ausstattungsgrad (zB. HKLS), Konstruktion, Material, Bauform</t>
  </si>
  <si>
    <t>Beratungsbedarf</t>
  </si>
  <si>
    <t>zB. Höhe des Besprechungsaufwandes, Vorbereitungsaufwand für Entscheidungsfindung</t>
  </si>
  <si>
    <t>zB. Abstimmungsaufwand (Einzel-, Generalplaner), Kompatibilität der Planung (Übertragbarkeit in andere Pläne, EDV-Programme, Layerstruktur, Beschriftung, ...), Kenntnis der anderen Planer</t>
  </si>
  <si>
    <t>Art und Umfang der Behördenverfahren</t>
  </si>
  <si>
    <t>zB. Anzahl der Abstimmungen mit Behörde, Anzahl der verschiedenen Fachbereiche zB. Einreichung, Betriebsanlagen-, straßenrechtliche, Sondergenehmigung, Umfang der Unterlagen</t>
  </si>
  <si>
    <t>sonstige Besonderheiten:</t>
  </si>
  <si>
    <t>d</t>
  </si>
  <si>
    <t>technische Risiken</t>
  </si>
  <si>
    <t>zB. Baugrundrisiko, Interaktion Baugrund - Bauwerk, erforderliche Änderungen des Bauablaufes, ungeeignete Baumethode, Technologieentwicklung</t>
  </si>
  <si>
    <t>wirtschaftliche Risiken</t>
  </si>
  <si>
    <t>zB. Finanzierbarkeit des Projektes (Rücknahme von Finanzierungszusagen), generelle Wirtschaftsentwicklung (Inflation), wirtschaftliche Optimierung durch Varianten</t>
  </si>
  <si>
    <t>politisch-gesellschaftliche Risiken</t>
  </si>
  <si>
    <t>zB. Änderung der Zielvorgaben, Widerstände von Bürgern oder Politik, Planungsstop durch politische Situation</t>
  </si>
  <si>
    <t>Umwelt und Ökologierisiken</t>
  </si>
  <si>
    <t>zB. Änderung der Umweltstandards, Umweltauflagen</t>
  </si>
  <si>
    <t>Verfahrensrisiken</t>
  </si>
  <si>
    <t>zB. Zeitrisiko aus Genehmigungsverfahren oder Behördeneingriffen, Vergaberisiken (Einsprüche, Formalfehler, ...)</t>
  </si>
  <si>
    <t>sonstige Risiken</t>
  </si>
  <si>
    <t>e</t>
  </si>
  <si>
    <t>lang</t>
  </si>
  <si>
    <t>kurz</t>
  </si>
  <si>
    <t>zB. Planlieferfristen (Pönale), Anforderungen an die Bauphasenplanung, Dauer der Planungsphasen, Zuverlässigkeit anderer an der Planung fachlich Beteiligter</t>
  </si>
  <si>
    <t>Abfolge der Leistungserbringung</t>
  </si>
  <si>
    <t>parallel</t>
  </si>
  <si>
    <t>zB. Intensität der Überschneidung von Projektphasen, Anzahl der Leistungsunterbrechungen</t>
  </si>
  <si>
    <t>f</t>
  </si>
  <si>
    <t>Kostendruck</t>
  </si>
  <si>
    <t>zB. Kostenrahmen (extrem eng, eng, standard), Folgen der Kostenüberschreitung, Optimierungsmöglichkeiten, Reserven</t>
  </si>
  <si>
    <t>zB. Komplexität der Ermittlung der Kostenansätze, Revisionshäufigkeit, Qualität der Datenbasis, Detaillierung des Kostenmanagements</t>
  </si>
  <si>
    <t>Projekt</t>
  </si>
  <si>
    <t>Auftraggeber</t>
  </si>
  <si>
    <t>Allgemeine Grundlagen</t>
  </si>
  <si>
    <t>Stundensatz [€/h]</t>
  </si>
  <si>
    <t>Nr.</t>
  </si>
  <si>
    <t>Teilleistung</t>
  </si>
  <si>
    <t>Summe zivilrechtl. Preis</t>
  </si>
  <si>
    <t>€/h  (inkl. aller Zuschläge)</t>
  </si>
  <si>
    <t>siehe eigenes Ermittlungsblatt</t>
  </si>
  <si>
    <t>Erläuterung</t>
  </si>
  <si>
    <t>Summe Angebotspreis</t>
  </si>
  <si>
    <t>Erläuterungen</t>
  </si>
  <si>
    <t>Punkte</t>
  </si>
  <si>
    <t>Phase 3: Ausführungsvorbereitung</t>
  </si>
  <si>
    <t>Phase 5: Projektabschluss</t>
  </si>
  <si>
    <t>Phase 4: Ausführung</t>
  </si>
  <si>
    <t>Komplexität der Überwachungspflicht</t>
  </si>
  <si>
    <t>Koordinationsbedarf (anderer an der Ausführung fachlich Beteiligter)</t>
  </si>
  <si>
    <t>Anforderungen an die Terminvorgaben (Projekt)</t>
  </si>
  <si>
    <t>Zeitausmaß für Realisierung</t>
  </si>
  <si>
    <t>Anforderungen an die Kostenvorgaben (Projekt)</t>
  </si>
  <si>
    <t>Komplexität der Kostenverfolgung</t>
  </si>
  <si>
    <t>Projektrisiken der Realisierung</t>
  </si>
  <si>
    <t>Zwischensumme</t>
  </si>
  <si>
    <t>Bruttogrundfläche</t>
  </si>
  <si>
    <r>
      <t>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</si>
  <si>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r>
      <t>€/m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</si>
  <si>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t>zB. öffentlicher/privater Bauherr, Anzahl der Beteiligten, Organigramm Beteiligte, Anzahl der Schnittstellen - Koordinationsaufwand abh. von Auftragsart: Einzel-, Generalplaner, Leistungsabgrenzung</t>
  </si>
  <si>
    <t>CHECK-LISTE für die Projektanalyse</t>
  </si>
  <si>
    <t>hintereinander</t>
  </si>
  <si>
    <t>Projektklassenfaktor (PKF)</t>
  </si>
  <si>
    <t>Herstellkosten</t>
  </si>
  <si>
    <t>B</t>
  </si>
  <si>
    <t xml:space="preserve">A </t>
  </si>
  <si>
    <t>C</t>
  </si>
  <si>
    <t>D</t>
  </si>
  <si>
    <t>Grundleistung</t>
  </si>
  <si>
    <t>optionale Leistung</t>
  </si>
  <si>
    <t>Dauer [Mo]</t>
  </si>
  <si>
    <t>Dauer d. Phase [Mo]</t>
  </si>
  <si>
    <t>[h/Mo]</t>
  </si>
  <si>
    <t>[%]</t>
  </si>
  <si>
    <t>[Mo]</t>
  </si>
  <si>
    <t>[h]</t>
  </si>
  <si>
    <t>Leistungs-umfang Grund-leistung</t>
  </si>
  <si>
    <t xml:space="preserve">Stunden / Mo 
(für 100% Grundleistung, ohne PKF) </t>
  </si>
  <si>
    <t>Ø tägl. Arbeitszeit [h/AT]</t>
  </si>
  <si>
    <t>h/AT</t>
  </si>
  <si>
    <t>Dauer Grund-leistung</t>
  </si>
  <si>
    <t>typische Nutzung, mittlerer Standard (Bauträger), Klimatisierung, elektr. Sonnenschutz</t>
  </si>
  <si>
    <t>hoher Beratungsbedarf bei Nutzern, hoher Aufwand bei der Vorbereitung von Entscheidungen</t>
  </si>
  <si>
    <t>durchschnittlich</t>
  </si>
  <si>
    <t>privater Bauträger, 1 Projektleiter erfahren, technisch wenig versiert, viele Mieter</t>
  </si>
  <si>
    <t>komplexe Entscheidungsfindung bei kostenwirksamen Entscheidungen (interne Abklärung), hohe Änderungshäufigkeit</t>
  </si>
  <si>
    <t>durchschnittliche Projekterfahrung</t>
  </si>
  <si>
    <t>Bürohaus, ebenes Grundstück, Stahlbetonbau, Glas-Alu-Fassade</t>
  </si>
  <si>
    <t>Entfall von Mietern möglich, schlechte Zahlungsmoral des Bauträgers</t>
  </si>
  <si>
    <t>politisch unterstützt (Gemeinde: Neuansiedlung von Betrieben)</t>
  </si>
  <si>
    <t>Altlasten-Verdachtsflächen in unmittelbaren Umgebung</t>
  </si>
  <si>
    <t>Kostendeckel, Reserven berücksichtigt</t>
  </si>
  <si>
    <t>Beschreibung Leistungsumfang</t>
  </si>
  <si>
    <t>Gesamtdauer der Leistung</t>
  </si>
  <si>
    <t>Gesamtdauer Leistung</t>
  </si>
  <si>
    <t>Mo</t>
  </si>
  <si>
    <t>h/Mo</t>
  </si>
  <si>
    <t>Ausführungsvorbereitung</t>
  </si>
  <si>
    <t>Ausführung</t>
  </si>
  <si>
    <t>Projektabschluss</t>
  </si>
  <si>
    <t>Ausführungs-vorbereitung</t>
  </si>
  <si>
    <t>Projektvorbereitung</t>
  </si>
  <si>
    <t>Planung</t>
  </si>
  <si>
    <t>Projekt-vorbereitung</t>
  </si>
  <si>
    <t>Name</t>
  </si>
  <si>
    <t>Funktion</t>
  </si>
  <si>
    <t>Monate</t>
  </si>
  <si>
    <t>Summe</t>
  </si>
  <si>
    <t>+ Zuschlag / Nachlass [%]</t>
  </si>
  <si>
    <t>PERSONALEINSATZPLAN</t>
  </si>
  <si>
    <t>+ 20% MWSt.</t>
  </si>
  <si>
    <t>KV</t>
  </si>
  <si>
    <t xml:space="preserve">  </t>
  </si>
  <si>
    <t>Stunden für einzelnen Teil-leistungen</t>
  </si>
  <si>
    <t>Leistungsumfang [%]</t>
  </si>
  <si>
    <t>Kosten je Monat</t>
  </si>
  <si>
    <t>Projektabschl.</t>
  </si>
  <si>
    <t>Stunden-satz Gruppe [€/h]</t>
  </si>
  <si>
    <t>Dauer der Phase</t>
  </si>
  <si>
    <t>E</t>
  </si>
  <si>
    <t>Kontrolle der Übereinstimmung der in Spalte A aufgeteilten Stunden mit den mittleren Stunden für die Phase laut Personaleinsatzplan</t>
  </si>
  <si>
    <t>PLAUSIBILITÄTSPRÜFUNG - STUNDENVERTEILUNG</t>
  </si>
  <si>
    <t>Ø</t>
  </si>
  <si>
    <t>Stunden je Monat</t>
  </si>
  <si>
    <t>Mittlerer Stundensatz /Phase</t>
  </si>
  <si>
    <t>Differenz</t>
  </si>
  <si>
    <t>Summe Honorar (Ausführung)</t>
  </si>
  <si>
    <t>Summe Honorar (Projektabschluss)</t>
  </si>
  <si>
    <t>Summe Honorar (Ausführungsvorb.)</t>
  </si>
  <si>
    <t>Verteilung der Stunden aus PEP</t>
  </si>
  <si>
    <t>∆</t>
  </si>
  <si>
    <t>Pos. 1</t>
  </si>
  <si>
    <t>Projektstart</t>
  </si>
  <si>
    <t>Pos. 2</t>
  </si>
  <si>
    <t>Pos. 3</t>
  </si>
  <si>
    <t>Pos. 4</t>
  </si>
  <si>
    <t>Einarbeitung in Projektunterlagen</t>
  </si>
  <si>
    <t>€/h</t>
  </si>
  <si>
    <t>x</t>
  </si>
  <si>
    <t>=</t>
  </si>
  <si>
    <t>€/Mo</t>
  </si>
  <si>
    <t>Stundensatz je Phase</t>
  </si>
  <si>
    <t>Stunden pro Monat je Phase</t>
  </si>
  <si>
    <t>Pauschale</t>
  </si>
  <si>
    <t>HONORARERMITTLUNG</t>
  </si>
  <si>
    <t>Allg. Beschreibung</t>
  </si>
  <si>
    <t>Euro</t>
  </si>
  <si>
    <t>m² BGF</t>
  </si>
  <si>
    <t>Kostenkennwert</t>
  </si>
  <si>
    <t>€/m² BGF</t>
  </si>
  <si>
    <t>EINGABE STUNDENSATZ</t>
  </si>
  <si>
    <t>Mittlerer Stundensatz</t>
  </si>
  <si>
    <r>
      <t xml:space="preserve">Summe Honorar aus der Stundenverteilung </t>
    </r>
    <r>
      <rPr>
        <sz val="9"/>
        <rFont val="Arial"/>
        <family val="2"/>
      </rPr>
      <t>(exkl. Pauschalen, Zuschläge/Nachlässe, MWSt)</t>
    </r>
  </si>
  <si>
    <r>
      <t>Summe Honorar aus dem Personaleinsatzplan</t>
    </r>
    <r>
      <rPr>
        <sz val="9"/>
        <rFont val="Arial"/>
        <family val="2"/>
      </rPr>
      <t xml:space="preserve"> (exkl. Pauschalen, Zuschläge/Nachlässe, MWSt)</t>
    </r>
  </si>
  <si>
    <t>PROJEKTANNAHMEN</t>
  </si>
  <si>
    <r>
      <t xml:space="preserve">Summe Honorar </t>
    </r>
    <r>
      <rPr>
        <sz val="9"/>
        <rFont val="Arial"/>
        <family val="2"/>
      </rPr>
      <t>(exkl. Pauschalen, MWSt)</t>
    </r>
  </si>
  <si>
    <t>Leistungszeitraum PL u. PS</t>
  </si>
  <si>
    <t>Phase 1: Projektvorbereitung</t>
  </si>
  <si>
    <t>Phase 2: Planung</t>
  </si>
  <si>
    <t>Organisation, Information, Koordination, Dokumentation</t>
  </si>
  <si>
    <t>3.1</t>
  </si>
  <si>
    <t>Qualitäten und Quantitäten</t>
  </si>
  <si>
    <t>Kosten und Finanzierung</t>
  </si>
  <si>
    <t>Termine und Kapazitäten</t>
  </si>
  <si>
    <t>3.2</t>
  </si>
  <si>
    <t>3.3</t>
  </si>
  <si>
    <t>3.4</t>
  </si>
  <si>
    <t>3.5</t>
  </si>
  <si>
    <t>Komplexität der PM-Leistung</t>
  </si>
  <si>
    <t>Zeitausmaß für Planung</t>
  </si>
  <si>
    <t>begrenzte Zeit für Planung, Engpässe durch Änderungshäufigkeit, fixer Baubeginn (offizieller Spatenstich)</t>
  </si>
  <si>
    <t>hohe Anforderungen an die Terminverfolgung, 2 Winterperioden</t>
  </si>
  <si>
    <t>Planung tw. Parallellaufend, sehr enger Bauzeitterminplan</t>
  </si>
  <si>
    <t>geringes Zeitrisiko</t>
  </si>
  <si>
    <t>mittleres Baugrundrisiko, Fassade</t>
  </si>
  <si>
    <t>hoher Detaillierungsgrad, selten Revisionen</t>
  </si>
  <si>
    <t>ERMITTLUNG DES PROJEKTKLASSENFAKTORS (PM)</t>
  </si>
  <si>
    <t>Pos. 5</t>
  </si>
  <si>
    <t>Pos. 6</t>
  </si>
  <si>
    <t>Ausf.-vorb.</t>
  </si>
  <si>
    <t>PS PPH 1 Projektvorbereitung  *</t>
  </si>
  <si>
    <t>* PS Leistungsumfang lt. Leistungsbild</t>
  </si>
  <si>
    <t>PS PPH 2 Planung  *</t>
  </si>
  <si>
    <t>PS PPH 3 Ausführungsvorbereitung  *</t>
  </si>
  <si>
    <t>PS PPH 4 Ausführung  *</t>
  </si>
  <si>
    <t>PS PPH 5 Projektabschluss  *</t>
  </si>
  <si>
    <t>LEISTUNGSVERZEICHNIS</t>
  </si>
  <si>
    <t>Stundensatz Fachkräfte in gehobener Stellung</t>
  </si>
  <si>
    <t>Stundensatz Fachkräfte</t>
  </si>
  <si>
    <t>Stundensatz Gehilfe</t>
  </si>
  <si>
    <t>ANALYSE DES LEISTUNGSUMFANGES DER PS</t>
  </si>
  <si>
    <t>Projekt-entwicklung</t>
  </si>
  <si>
    <t>Rohbau</t>
  </si>
  <si>
    <t>Ausbau</t>
  </si>
  <si>
    <t>Gewähr-leistung</t>
  </si>
  <si>
    <t>Leistung erforderlich</t>
  </si>
  <si>
    <t>Leistung nach Anlass</t>
  </si>
  <si>
    <t>A. 3.1.</t>
  </si>
  <si>
    <t>Organisation, Information, Koordination &amp; Dokumentation</t>
  </si>
  <si>
    <t>PROJEKTSTEUERUNG TEILLEISTUNGEN</t>
  </si>
  <si>
    <t>A. 3.2.</t>
  </si>
  <si>
    <t>A. 3.3.</t>
  </si>
  <si>
    <t>A. 3.4.</t>
  </si>
  <si>
    <t>A. 3.5.</t>
  </si>
  <si>
    <t>Verträge und Versicherungen</t>
  </si>
  <si>
    <t>Projektsteuerung während der Planung</t>
  </si>
  <si>
    <t>Projektsteuerung während der Bauvorbereitung</t>
  </si>
  <si>
    <t>Projektsteuerung während Rohbau &amp; Ausbau</t>
  </si>
  <si>
    <t>Projektsteuerung während der Gewährleistung</t>
  </si>
  <si>
    <t>Projektsteuerung während der Projektentwicklung</t>
  </si>
  <si>
    <t>Bürogebäude 3-stöckig, Salzburg</t>
  </si>
  <si>
    <t>AG 02</t>
  </si>
  <si>
    <t>Reduktion durch parallele Beauftragung mit Projektent-wicklung und -leitung</t>
  </si>
  <si>
    <t>Reduktion durch Übernahme von Steuerungs-aufgaben durch ÖBA</t>
  </si>
  <si>
    <t>Leiter PS</t>
  </si>
  <si>
    <t>Name1</t>
  </si>
  <si>
    <t>A4</t>
  </si>
  <si>
    <t>Techniker</t>
  </si>
  <si>
    <t>Name2</t>
  </si>
  <si>
    <t>A3</t>
  </si>
  <si>
    <t>Gehilfe</t>
  </si>
  <si>
    <t>Name3</t>
  </si>
  <si>
    <t>A2</t>
  </si>
  <si>
    <t>Bauvor-bereitung</t>
  </si>
  <si>
    <t>Projekt-abschluss</t>
  </si>
  <si>
    <t>Planungsleiter</t>
  </si>
  <si>
    <t>Sekretariat</t>
  </si>
  <si>
    <t>%-Zuschlag</t>
  </si>
  <si>
    <t>Mischwert  Stundensatz</t>
  </si>
  <si>
    <t xml:space="preserve">+ Gemeinkosten Personal (in % von Einzelkosten) </t>
  </si>
  <si>
    <t xml:space="preserve">  = Personalkosten</t>
  </si>
  <si>
    <t xml:space="preserve">+ Gemeinkosten Material (in % von Personalkosten) </t>
  </si>
  <si>
    <t xml:space="preserve">  = Selbstkosten Eigenleistung</t>
  </si>
  <si>
    <t xml:space="preserve">+ Zuschlag für Risiko  (in % von Selbstk. Eigenl.) </t>
  </si>
  <si>
    <t xml:space="preserve">+ Zuschlag für Gewinn  (in % von Selbstk. Eigenl.) </t>
  </si>
  <si>
    <t xml:space="preserve">  = Preis Eigenleistung pro Stunde</t>
  </si>
  <si>
    <t>Mischstundensatz</t>
  </si>
  <si>
    <t>%-Anteil</t>
  </si>
  <si>
    <t>€ /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</si>
</sst>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0.0"/>
    <numFmt numFmtId="166" formatCode="#,##0.0"/>
    <numFmt numFmtId="167" formatCode="0.0%"/>
    <numFmt numFmtId="168" formatCode="#,##0_ ;[Red]\-#,##0\ "/>
    <numFmt numFmtId="169" formatCode="#,##0.0_ ;[Red]\-#,##0.0\ "/>
    <numFmt numFmtId="170" formatCode="#,##0.00\ &quot;€&quot;"/>
    <numFmt numFmtId="171" formatCode="#,##0.0\ &quot;€&quot;"/>
    <numFmt numFmtId="172" formatCode="#,##0\ &quot;€&quot;"/>
    <numFmt numFmtId="173" formatCode="_-* #,##0.00\ [$€-407]_-;\-* #,##0.00\ [$€-407]_-;_-* &quot;-&quot;??\ [$€-407]_-;_-@_-"/>
    <numFmt numFmtId="174" formatCode="#,##0.00_ ;\-#,##0.00\ "/>
    <numFmt numFmtId="175" formatCode="&quot;€&quot;\ #,##0.00"/>
  </numFmts>
  <fonts count="2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2"/>
      <name val="Calibri"/>
      <family val="2"/>
    </font>
    <font>
      <sz val="11"/>
      <name val="MS Reference Sans Serif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3" tint="0.39997558519241921"/>
      <name val="Arial"/>
      <family val="2"/>
    </font>
    <font>
      <u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lightDown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lightDown">
        <fgColor theme="0"/>
        <bgColor theme="0"/>
      </patternFill>
    </fill>
    <fill>
      <patternFill patternType="lightUp">
        <fgColor theme="0" tint="-0.24994659260841701"/>
        <bgColor indexed="9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24994659260841701"/>
      </patternFill>
    </fill>
    <fill>
      <patternFill patternType="solid">
        <fgColor theme="0"/>
        <bgColor theme="0" tint="-0.2499465926084170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</cellStyleXfs>
  <cellXfs count="437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4" fillId="3" borderId="4" xfId="0" applyFont="1" applyFill="1" applyBorder="1" applyAlignment="1">
      <alignment vertical="top"/>
    </xf>
    <xf numFmtId="0" fontId="4" fillId="3" borderId="4" xfId="0" applyFont="1" applyFill="1" applyBorder="1" applyAlignment="1">
      <alignment vertical="center"/>
    </xf>
    <xf numFmtId="168" fontId="4" fillId="3" borderId="4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2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6" fillId="0" borderId="0" xfId="0" applyFont="1"/>
    <xf numFmtId="0" fontId="0" fillId="2" borderId="0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9" fillId="0" borderId="0" xfId="0" applyFont="1"/>
    <xf numFmtId="0" fontId="12" fillId="2" borderId="0" xfId="0" applyFont="1" applyFill="1"/>
    <xf numFmtId="0" fontId="12" fillId="0" borderId="0" xfId="0" applyFont="1"/>
    <xf numFmtId="0" fontId="0" fillId="0" borderId="0" xfId="0" applyFill="1"/>
    <xf numFmtId="0" fontId="0" fillId="0" borderId="0" xfId="0" applyFill="1" applyBorder="1"/>
    <xf numFmtId="0" fontId="2" fillId="2" borderId="0" xfId="0" applyFont="1" applyFill="1"/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4" fontId="2" fillId="2" borderId="0" xfId="0" applyNumberFormat="1" applyFont="1" applyFill="1" applyBorder="1"/>
    <xf numFmtId="4" fontId="2" fillId="0" borderId="0" xfId="0" applyNumberFormat="1" applyFont="1" applyFill="1" applyBorder="1"/>
    <xf numFmtId="0" fontId="2" fillId="0" borderId="0" xfId="0" applyFont="1" applyAlignment="1">
      <alignment vertical="top"/>
    </xf>
    <xf numFmtId="0" fontId="2" fillId="0" borderId="0" xfId="0" quotePrefix="1" applyFont="1" applyBorder="1" applyAlignment="1">
      <alignment vertical="top" wrapText="1"/>
    </xf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13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10" fillId="2" borderId="0" xfId="0" applyFont="1" applyFill="1"/>
    <xf numFmtId="0" fontId="2" fillId="0" borderId="2" xfId="0" applyFont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9" fontId="5" fillId="4" borderId="2" xfId="6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/>
    </xf>
    <xf numFmtId="165" fontId="5" fillId="4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2" fillId="3" borderId="6" xfId="0" applyFont="1" applyFill="1" applyBorder="1"/>
    <xf numFmtId="0" fontId="9" fillId="2" borderId="1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5" fontId="5" fillId="3" borderId="11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vertical="center" wrapText="1"/>
    </xf>
    <xf numFmtId="9" fontId="2" fillId="2" borderId="2" xfId="6" applyFont="1" applyFill="1" applyBorder="1" applyAlignment="1">
      <alignment horizontal="center" vertical="top"/>
    </xf>
    <xf numFmtId="165" fontId="2" fillId="2" borderId="2" xfId="0" applyNumberFormat="1" applyFont="1" applyFill="1" applyBorder="1" applyAlignment="1">
      <alignment horizontal="center" vertical="top"/>
    </xf>
    <xf numFmtId="4" fontId="2" fillId="2" borderId="7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top"/>
    </xf>
    <xf numFmtId="3" fontId="2" fillId="4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12" fillId="0" borderId="5" xfId="0" applyFont="1" applyFill="1" applyBorder="1"/>
    <xf numFmtId="0" fontId="12" fillId="0" borderId="6" xfId="0" applyFont="1" applyFill="1" applyBorder="1"/>
    <xf numFmtId="165" fontId="6" fillId="3" borderId="11" xfId="0" applyNumberFormat="1" applyFont="1" applyFill="1" applyBorder="1" applyAlignment="1">
      <alignment horizontal="center"/>
    </xf>
    <xf numFmtId="0" fontId="5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vertical="top" wrapText="1"/>
    </xf>
    <xf numFmtId="0" fontId="9" fillId="0" borderId="0" xfId="0" quotePrefix="1" applyFont="1"/>
    <xf numFmtId="0" fontId="15" fillId="6" borderId="2" xfId="0" applyFont="1" applyFill="1" applyBorder="1" applyAlignment="1">
      <alignment horizontal="center" vertical="center"/>
    </xf>
    <xf numFmtId="0" fontId="15" fillId="0" borderId="0" xfId="0" applyFont="1" applyFill="1"/>
    <xf numFmtId="170" fontId="0" fillId="0" borderId="0" xfId="0" applyNumberFormat="1"/>
    <xf numFmtId="0" fontId="4" fillId="0" borderId="0" xfId="0" applyFont="1"/>
    <xf numFmtId="0" fontId="9" fillId="0" borderId="0" xfId="0" applyFont="1" applyBorder="1"/>
    <xf numFmtId="0" fontId="9" fillId="0" borderId="16" xfId="0" applyFont="1" applyBorder="1"/>
    <xf numFmtId="0" fontId="2" fillId="0" borderId="16" xfId="0" applyFont="1" applyBorder="1"/>
    <xf numFmtId="0" fontId="2" fillId="0" borderId="3" xfId="0" applyFont="1" applyBorder="1"/>
    <xf numFmtId="9" fontId="3" fillId="7" borderId="2" xfId="0" applyNumberFormat="1" applyFont="1" applyFill="1" applyBorder="1" applyAlignment="1">
      <alignment vertical="center"/>
    </xf>
    <xf numFmtId="9" fontId="3" fillId="8" borderId="2" xfId="0" applyNumberFormat="1" applyFont="1" applyFill="1" applyBorder="1" applyAlignment="1">
      <alignment vertical="center"/>
    </xf>
    <xf numFmtId="165" fontId="9" fillId="0" borderId="0" xfId="0" applyNumberFormat="1" applyFont="1"/>
    <xf numFmtId="165" fontId="0" fillId="0" borderId="0" xfId="0" applyNumberFormat="1"/>
    <xf numFmtId="0" fontId="15" fillId="6" borderId="3" xfId="0" applyFont="1" applyFill="1" applyBorder="1" applyAlignment="1">
      <alignment horizontal="center" vertical="center"/>
    </xf>
    <xf numFmtId="165" fontId="6" fillId="3" borderId="6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4" fontId="9" fillId="2" borderId="18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9" fontId="13" fillId="2" borderId="0" xfId="6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left"/>
    </xf>
    <xf numFmtId="0" fontId="6" fillId="3" borderId="19" xfId="0" applyFont="1" applyFill="1" applyBorder="1" applyAlignment="1">
      <alignment vertical="center"/>
    </xf>
    <xf numFmtId="2" fontId="6" fillId="4" borderId="2" xfId="0" applyNumberFormat="1" applyFont="1" applyFill="1" applyBorder="1" applyAlignment="1">
      <alignment horizontal="left"/>
    </xf>
    <xf numFmtId="0" fontId="6" fillId="0" borderId="20" xfId="0" applyFont="1" applyBorder="1"/>
    <xf numFmtId="172" fontId="3" fillId="9" borderId="2" xfId="0" applyNumberFormat="1" applyFont="1" applyFill="1" applyBorder="1" applyAlignment="1">
      <alignment vertical="center"/>
    </xf>
    <xf numFmtId="172" fontId="3" fillId="10" borderId="2" xfId="0" applyNumberFormat="1" applyFont="1" applyFill="1" applyBorder="1" applyAlignment="1">
      <alignment vertical="center"/>
    </xf>
    <xf numFmtId="0" fontId="17" fillId="7" borderId="2" xfId="0" applyFont="1" applyFill="1" applyBorder="1" applyAlignment="1">
      <alignment vertical="center"/>
    </xf>
    <xf numFmtId="0" fontId="17" fillId="8" borderId="2" xfId="0" applyFont="1" applyFill="1" applyBorder="1" applyAlignment="1">
      <alignment vertical="center"/>
    </xf>
    <xf numFmtId="0" fontId="18" fillId="0" borderId="1" xfId="0" applyFont="1" applyBorder="1"/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170" fontId="7" fillId="7" borderId="2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170" fontId="7" fillId="8" borderId="2" xfId="0" applyNumberFormat="1" applyFont="1" applyFill="1" applyBorder="1" applyAlignment="1">
      <alignment horizontal="center" vertical="center"/>
    </xf>
    <xf numFmtId="0" fontId="0" fillId="0" borderId="2" xfId="0" applyBorder="1"/>
    <xf numFmtId="171" fontId="3" fillId="0" borderId="16" xfId="0" applyNumberFormat="1" applyFont="1" applyBorder="1"/>
    <xf numFmtId="0" fontId="6" fillId="3" borderId="5" xfId="0" applyFont="1" applyFill="1" applyBorder="1" applyAlignment="1">
      <alignment horizontal="left"/>
    </xf>
    <xf numFmtId="165" fontId="2" fillId="0" borderId="2" xfId="0" applyNumberFormat="1" applyFont="1" applyBorder="1"/>
    <xf numFmtId="3" fontId="7" fillId="7" borderId="2" xfId="0" applyNumberFormat="1" applyFont="1" applyFill="1" applyBorder="1" applyAlignment="1">
      <alignment horizontal="center" vertical="center"/>
    </xf>
    <xf numFmtId="3" fontId="7" fillId="8" borderId="2" xfId="0" applyNumberFormat="1" applyFont="1" applyFill="1" applyBorder="1" applyAlignment="1">
      <alignment horizontal="center" vertical="center"/>
    </xf>
    <xf numFmtId="43" fontId="2" fillId="0" borderId="0" xfId="3" applyFont="1"/>
    <xf numFmtId="43" fontId="2" fillId="0" borderId="0" xfId="3" applyFont="1" applyAlignment="1">
      <alignment vertical="center"/>
    </xf>
    <xf numFmtId="172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72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72" fontId="5" fillId="0" borderId="0" xfId="0" applyNumberFormat="1" applyFont="1" applyBorder="1" applyAlignment="1">
      <alignment vertical="center"/>
    </xf>
    <xf numFmtId="0" fontId="6" fillId="11" borderId="21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172" fontId="13" fillId="0" borderId="0" xfId="3" applyNumberFormat="1" applyFont="1" applyFill="1" applyBorder="1" applyAlignment="1">
      <alignment horizontal="right" vertical="center"/>
    </xf>
    <xf numFmtId="172" fontId="5" fillId="0" borderId="0" xfId="3" applyNumberFormat="1" applyFont="1" applyFill="1" applyAlignment="1">
      <alignment vertical="center"/>
    </xf>
    <xf numFmtId="0" fontId="12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/>
    </xf>
    <xf numFmtId="165" fontId="2" fillId="0" borderId="20" xfId="0" applyNumberFormat="1" applyFont="1" applyFill="1" applyBorder="1"/>
    <xf numFmtId="0" fontId="5" fillId="0" borderId="0" xfId="0" applyFont="1" applyFill="1" applyAlignment="1">
      <alignment vertical="center"/>
    </xf>
    <xf numFmtId="0" fontId="6" fillId="11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2" fontId="19" fillId="12" borderId="5" xfId="0" applyNumberFormat="1" applyFont="1" applyFill="1" applyBorder="1" applyAlignment="1">
      <alignment horizontal="right"/>
    </xf>
    <xf numFmtId="0" fontId="6" fillId="12" borderId="6" xfId="0" applyFont="1" applyFill="1" applyBorder="1"/>
    <xf numFmtId="1" fontId="3" fillId="9" borderId="2" xfId="0" applyNumberFormat="1" applyFont="1" applyFill="1" applyBorder="1" applyAlignment="1">
      <alignment vertical="center"/>
    </xf>
    <xf numFmtId="1" fontId="3" fillId="10" borderId="2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18" fillId="0" borderId="0" xfId="0" applyFont="1" applyBorder="1"/>
    <xf numFmtId="171" fontId="3" fillId="0" borderId="0" xfId="0" applyNumberFormat="1" applyFont="1" applyBorder="1"/>
    <xf numFmtId="170" fontId="18" fillId="0" borderId="0" xfId="0" applyNumberFormat="1" applyFont="1" applyBorder="1"/>
    <xf numFmtId="166" fontId="3" fillId="0" borderId="0" xfId="0" applyNumberFormat="1" applyFont="1" applyBorder="1"/>
    <xf numFmtId="171" fontId="3" fillId="0" borderId="1" xfId="0" applyNumberFormat="1" applyFont="1" applyBorder="1"/>
    <xf numFmtId="166" fontId="3" fillId="0" borderId="16" xfId="0" applyNumberFormat="1" applyFont="1" applyBorder="1"/>
    <xf numFmtId="171" fontId="3" fillId="0" borderId="3" xfId="0" applyNumberFormat="1" applyFont="1" applyBorder="1"/>
    <xf numFmtId="0" fontId="9" fillId="0" borderId="3" xfId="0" applyFont="1" applyBorder="1"/>
    <xf numFmtId="43" fontId="2" fillId="0" borderId="10" xfId="3" applyFont="1" applyBorder="1"/>
    <xf numFmtId="0" fontId="2" fillId="0" borderId="0" xfId="0" applyFont="1" applyAlignment="1">
      <alignment horizontal="center"/>
    </xf>
    <xf numFmtId="173" fontId="2" fillId="0" borderId="0" xfId="0" applyNumberFormat="1" applyFont="1"/>
    <xf numFmtId="0" fontId="2" fillId="0" borderId="1" xfId="0" quotePrefix="1" applyFont="1" applyBorder="1"/>
    <xf numFmtId="0" fontId="13" fillId="0" borderId="1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/>
    <xf numFmtId="9" fontId="2" fillId="7" borderId="2" xfId="6" applyFont="1" applyFill="1" applyBorder="1"/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0" fontId="2" fillId="7" borderId="2" xfId="0" applyNumberFormat="1" applyFont="1" applyFill="1" applyBorder="1" applyAlignment="1">
      <alignment vertical="center"/>
    </xf>
    <xf numFmtId="0" fontId="13" fillId="0" borderId="28" xfId="0" applyFont="1" applyBorder="1" applyAlignment="1">
      <alignment horizontal="center"/>
    </xf>
    <xf numFmtId="173" fontId="13" fillId="0" borderId="2" xfId="0" applyNumberFormat="1" applyFont="1" applyBorder="1" applyAlignment="1">
      <alignment vertical="center"/>
    </xf>
    <xf numFmtId="173" fontId="2" fillId="0" borderId="2" xfId="0" applyNumberFormat="1" applyFont="1" applyBorder="1"/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13" fillId="0" borderId="3" xfId="0" applyFont="1" applyBorder="1"/>
    <xf numFmtId="0" fontId="5" fillId="0" borderId="0" xfId="0" applyNumberFormat="1" applyFont="1" applyFill="1" applyBorder="1" applyAlignment="1" applyProtection="1">
      <alignment horizontal="left"/>
    </xf>
    <xf numFmtId="0" fontId="17" fillId="0" borderId="0" xfId="0" applyFont="1" applyFill="1" applyBorder="1" applyAlignment="1">
      <alignment horizontal="center" vertical="center"/>
    </xf>
    <xf numFmtId="171" fontId="3" fillId="0" borderId="0" xfId="0" applyNumberFormat="1" applyFont="1" applyFill="1" applyBorder="1"/>
    <xf numFmtId="172" fontId="3" fillId="0" borderId="0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9" fontId="3" fillId="0" borderId="20" xfId="0" applyNumberFormat="1" applyFont="1" applyFill="1" applyBorder="1" applyAlignment="1">
      <alignment vertical="center"/>
    </xf>
    <xf numFmtId="1" fontId="3" fillId="0" borderId="20" xfId="0" applyNumberFormat="1" applyFont="1" applyFill="1" applyBorder="1" applyAlignment="1">
      <alignment vertical="center"/>
    </xf>
    <xf numFmtId="172" fontId="3" fillId="0" borderId="20" xfId="0" applyNumberFormat="1" applyFont="1" applyFill="1" applyBorder="1" applyAlignment="1">
      <alignment vertical="center"/>
    </xf>
    <xf numFmtId="0" fontId="5" fillId="2" borderId="27" xfId="0" applyNumberFormat="1" applyFont="1" applyFill="1" applyBorder="1" applyAlignment="1" applyProtection="1">
      <alignment horizontal="left"/>
    </xf>
    <xf numFmtId="2" fontId="6" fillId="0" borderId="0" xfId="0" applyNumberFormat="1" applyFont="1" applyFill="1" applyBorder="1" applyAlignment="1">
      <alignment horizontal="left"/>
    </xf>
    <xf numFmtId="0" fontId="0" fillId="7" borderId="3" xfId="0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74" fontId="0" fillId="0" borderId="2" xfId="0" applyNumberFormat="1" applyFill="1" applyBorder="1" applyAlignment="1">
      <alignment vertical="center"/>
    </xf>
    <xf numFmtId="169" fontId="6" fillId="13" borderId="19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left" vertical="center" wrapText="1"/>
    </xf>
    <xf numFmtId="9" fontId="5" fillId="7" borderId="2" xfId="6" applyFont="1" applyFill="1" applyBorder="1" applyAlignment="1">
      <alignment horizontal="center" vertical="center" wrapText="1"/>
    </xf>
    <xf numFmtId="9" fontId="5" fillId="7" borderId="10" xfId="6" applyFont="1" applyFill="1" applyBorder="1" applyAlignment="1">
      <alignment horizontal="center" vertical="center" wrapText="1"/>
    </xf>
    <xf numFmtId="2" fontId="10" fillId="13" borderId="19" xfId="0" applyNumberFormat="1" applyFont="1" applyFill="1" applyBorder="1" applyAlignment="1">
      <alignment horizontal="center"/>
    </xf>
    <xf numFmtId="0" fontId="6" fillId="14" borderId="0" xfId="0" applyFont="1" applyFill="1" applyAlignment="1">
      <alignment vertical="top"/>
    </xf>
    <xf numFmtId="0" fontId="9" fillId="14" borderId="19" xfId="0" applyFont="1" applyFill="1" applyBorder="1" applyAlignment="1">
      <alignment vertical="top"/>
    </xf>
    <xf numFmtId="0" fontId="9" fillId="0" borderId="10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169" fontId="4" fillId="9" borderId="2" xfId="0" applyNumberFormat="1" applyFont="1" applyFill="1" applyBorder="1" applyAlignment="1">
      <alignment horizontal="center" vertical="top" wrapText="1"/>
    </xf>
    <xf numFmtId="169" fontId="4" fillId="4" borderId="3" xfId="0" applyNumberFormat="1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 vertical="top" wrapText="1"/>
    </xf>
    <xf numFmtId="167" fontId="23" fillId="0" borderId="0" xfId="6" applyNumberFormat="1" applyFont="1" applyBorder="1" applyAlignment="1">
      <alignment vertical="center" wrapText="1"/>
    </xf>
    <xf numFmtId="165" fontId="6" fillId="14" borderId="11" xfId="0" applyNumberFormat="1" applyFont="1" applyFill="1" applyBorder="1" applyAlignment="1">
      <alignment horizontal="center"/>
    </xf>
    <xf numFmtId="172" fontId="5" fillId="16" borderId="2" xfId="3" applyNumberFormat="1" applyFont="1" applyFill="1" applyBorder="1" applyAlignment="1">
      <alignment vertical="center"/>
    </xf>
    <xf numFmtId="172" fontId="13" fillId="16" borderId="2" xfId="3" applyNumberFormat="1" applyFont="1" applyFill="1" applyBorder="1" applyAlignment="1">
      <alignment horizontal="right" vertical="center"/>
    </xf>
    <xf numFmtId="172" fontId="5" fillId="13" borderId="2" xfId="0" applyNumberFormat="1" applyFont="1" applyFill="1" applyBorder="1" applyAlignment="1">
      <alignment vertical="center"/>
    </xf>
    <xf numFmtId="172" fontId="2" fillId="13" borderId="2" xfId="0" applyNumberFormat="1" applyFont="1" applyFill="1" applyBorder="1" applyAlignment="1">
      <alignment vertical="center"/>
    </xf>
    <xf numFmtId="172" fontId="13" fillId="2" borderId="2" xfId="3" applyNumberFormat="1" applyFont="1" applyFill="1" applyBorder="1" applyAlignment="1">
      <alignment horizontal="right" vertical="center"/>
    </xf>
    <xf numFmtId="172" fontId="5" fillId="2" borderId="2" xfId="0" applyNumberFormat="1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center" vertical="center"/>
    </xf>
    <xf numFmtId="9" fontId="13" fillId="2" borderId="2" xfId="6" applyFont="1" applyFill="1" applyBorder="1" applyAlignment="1">
      <alignment horizontal="center" vertical="center"/>
    </xf>
    <xf numFmtId="0" fontId="2" fillId="9" borderId="0" xfId="0" applyFont="1" applyFill="1" applyAlignment="1">
      <alignment vertical="center"/>
    </xf>
    <xf numFmtId="172" fontId="2" fillId="9" borderId="0" xfId="0" applyNumberFormat="1" applyFont="1" applyFill="1" applyAlignment="1">
      <alignment vertical="center"/>
    </xf>
    <xf numFmtId="0" fontId="2" fillId="9" borderId="27" xfId="0" applyFont="1" applyFill="1" applyBorder="1" applyAlignment="1">
      <alignment vertical="center"/>
    </xf>
    <xf numFmtId="172" fontId="2" fillId="9" borderId="27" xfId="0" applyNumberFormat="1" applyFont="1" applyFill="1" applyBorder="1" applyAlignment="1">
      <alignment vertical="center"/>
    </xf>
    <xf numFmtId="0" fontId="5" fillId="9" borderId="0" xfId="0" applyFont="1" applyFill="1" applyAlignment="1">
      <alignment vertical="center"/>
    </xf>
    <xf numFmtId="172" fontId="5" fillId="9" borderId="0" xfId="0" applyNumberFormat="1" applyFont="1" applyFill="1" applyAlignment="1">
      <alignment vertical="center"/>
    </xf>
    <xf numFmtId="0" fontId="20" fillId="9" borderId="0" xfId="0" applyFont="1" applyFill="1" applyAlignment="1">
      <alignment horizontal="right" vertical="center"/>
    </xf>
    <xf numFmtId="0" fontId="5" fillId="13" borderId="1" xfId="0" applyFont="1" applyFill="1" applyBorder="1"/>
    <xf numFmtId="0" fontId="5" fillId="13" borderId="16" xfId="0" applyFont="1" applyFill="1" applyBorder="1"/>
    <xf numFmtId="0" fontId="5" fillId="13" borderId="3" xfId="0" applyFont="1" applyFill="1" applyBorder="1"/>
    <xf numFmtId="173" fontId="5" fillId="13" borderId="2" xfId="0" applyNumberFormat="1" applyFont="1" applyFill="1" applyBorder="1" applyAlignment="1">
      <alignment vertical="center"/>
    </xf>
    <xf numFmtId="0" fontId="2" fillId="13" borderId="16" xfId="0" applyFont="1" applyFill="1" applyBorder="1"/>
    <xf numFmtId="0" fontId="2" fillId="13" borderId="3" xfId="0" applyFont="1" applyFill="1" applyBorder="1"/>
    <xf numFmtId="0" fontId="2" fillId="14" borderId="10" xfId="0" applyFont="1" applyFill="1" applyBorder="1"/>
    <xf numFmtId="165" fontId="2" fillId="14" borderId="10" xfId="0" applyNumberFormat="1" applyFont="1" applyFill="1" applyBorder="1"/>
    <xf numFmtId="0" fontId="2" fillId="14" borderId="10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left" vertical="top" wrapText="1"/>
    </xf>
    <xf numFmtId="0" fontId="4" fillId="17" borderId="0" xfId="0" applyFont="1" applyFill="1"/>
    <xf numFmtId="0" fontId="0" fillId="17" borderId="0" xfId="0" applyFill="1"/>
    <xf numFmtId="0" fontId="9" fillId="17" borderId="0" xfId="0" applyFont="1" applyFill="1"/>
    <xf numFmtId="171" fontId="0" fillId="17" borderId="0" xfId="0" applyNumberFormat="1" applyFill="1"/>
    <xf numFmtId="170" fontId="0" fillId="0" borderId="0" xfId="0" applyNumberFormat="1" applyFill="1" applyBorder="1"/>
    <xf numFmtId="0" fontId="10" fillId="0" borderId="0" xfId="10" applyFont="1"/>
    <xf numFmtId="0" fontId="9" fillId="0" borderId="0" xfId="10"/>
    <xf numFmtId="0" fontId="9" fillId="0" borderId="2" xfId="10" applyFont="1" applyBorder="1" applyAlignment="1">
      <alignment vertical="center"/>
    </xf>
    <xf numFmtId="43" fontId="4" fillId="7" borderId="2" xfId="4" applyFont="1" applyFill="1" applyBorder="1" applyAlignment="1">
      <alignment vertical="center"/>
    </xf>
    <xf numFmtId="0" fontId="9" fillId="0" borderId="2" xfId="10" applyFont="1" applyBorder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0" fontId="7" fillId="0" borderId="0" xfId="0" applyNumberFormat="1" applyFont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43" fontId="4" fillId="7" borderId="2" xfId="3" applyNumberFormat="1" applyFont="1" applyFill="1" applyBorder="1" applyAlignment="1">
      <alignment horizontal="left" vertical="center"/>
    </xf>
    <xf numFmtId="43" fontId="4" fillId="7" borderId="2" xfId="4" applyNumberFormat="1" applyFont="1" applyFill="1" applyBorder="1" applyAlignment="1">
      <alignment horizontal="left" vertical="center"/>
    </xf>
    <xf numFmtId="2" fontId="6" fillId="7" borderId="1" xfId="0" applyNumberFormat="1" applyFont="1" applyFill="1" applyBorder="1" applyAlignment="1">
      <alignment horizontal="left"/>
    </xf>
    <xf numFmtId="2" fontId="6" fillId="7" borderId="16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0" fontId="23" fillId="0" borderId="0" xfId="0" applyFont="1" applyBorder="1" applyAlignment="1">
      <alignment vertical="center" wrapText="1"/>
    </xf>
    <xf numFmtId="16" fontId="2" fillId="0" borderId="2" xfId="0" quotePrefix="1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6" fontId="3" fillId="0" borderId="1" xfId="0" applyNumberFormat="1" applyFont="1" applyBorder="1"/>
    <xf numFmtId="170" fontId="2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/>
    </xf>
    <xf numFmtId="165" fontId="2" fillId="0" borderId="10" xfId="0" applyNumberFormat="1" applyFont="1" applyFill="1" applyBorder="1"/>
    <xf numFmtId="43" fontId="2" fillId="0" borderId="10" xfId="3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0" xfId="0" applyFont="1" applyFill="1" applyBorder="1"/>
    <xf numFmtId="0" fontId="2" fillId="0" borderId="16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73" fontId="2" fillId="0" borderId="0" xfId="0" applyNumberFormat="1" applyFont="1" applyFill="1" applyAlignment="1">
      <alignment horizontal="right"/>
    </xf>
    <xf numFmtId="0" fontId="13" fillId="0" borderId="16" xfId="0" applyFont="1" applyFill="1" applyBorder="1" applyAlignment="1">
      <alignment horizontal="left" vertical="center"/>
    </xf>
    <xf numFmtId="0" fontId="13" fillId="0" borderId="16" xfId="0" applyFont="1" applyFill="1" applyBorder="1"/>
    <xf numFmtId="0" fontId="13" fillId="0" borderId="3" xfId="0" applyFont="1" applyFill="1" applyBorder="1"/>
    <xf numFmtId="173" fontId="13" fillId="0" borderId="2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indent="1"/>
    </xf>
    <xf numFmtId="0" fontId="15" fillId="18" borderId="2" xfId="0" applyFont="1" applyFill="1" applyBorder="1" applyAlignment="1">
      <alignment horizontal="center" vertical="center"/>
    </xf>
    <xf numFmtId="0" fontId="15" fillId="18" borderId="2" xfId="0" applyFont="1" applyFill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49" fontId="9" fillId="0" borderId="28" xfId="0" applyNumberFormat="1" applyFont="1" applyBorder="1" applyAlignment="1">
      <alignment vertical="top" wrapText="1"/>
    </xf>
    <xf numFmtId="0" fontId="9" fillId="0" borderId="28" xfId="0" applyFont="1" applyBorder="1" applyAlignment="1">
      <alignment horizontal="left" indent="1"/>
    </xf>
    <xf numFmtId="0" fontId="15" fillId="0" borderId="28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vertical="top" wrapText="1"/>
    </xf>
    <xf numFmtId="0" fontId="9" fillId="0" borderId="0" xfId="0" applyFont="1" applyBorder="1" applyAlignment="1">
      <alignment horizontal="left" indent="1"/>
    </xf>
    <xf numFmtId="0" fontId="15" fillId="0" borderId="0" xfId="0" applyFont="1" applyBorder="1"/>
    <xf numFmtId="0" fontId="15" fillId="0" borderId="0" xfId="0" applyFont="1" applyFill="1" applyBorder="1" applyAlignment="1">
      <alignment horizontal="center" vertical="center"/>
    </xf>
    <xf numFmtId="0" fontId="15" fillId="0" borderId="2" xfId="0" applyFont="1" applyBorder="1"/>
    <xf numFmtId="0" fontId="15" fillId="6" borderId="28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9" fillId="0" borderId="0" xfId="0" applyFont="1" applyFill="1"/>
    <xf numFmtId="0" fontId="4" fillId="0" borderId="2" xfId="0" applyFont="1" applyFill="1" applyBorder="1"/>
    <xf numFmtId="0" fontId="1" fillId="4" borderId="29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0" borderId="0" xfId="0" applyFont="1"/>
    <xf numFmtId="2" fontId="6" fillId="7" borderId="1" xfId="0" applyNumberFormat="1" applyFont="1" applyFill="1" applyBorder="1" applyAlignment="1">
      <alignment horizontal="left"/>
    </xf>
    <xf numFmtId="0" fontId="1" fillId="0" borderId="0" xfId="0" applyFont="1" applyFill="1"/>
    <xf numFmtId="0" fontId="1" fillId="0" borderId="0" xfId="0" applyFont="1" applyFill="1" applyBorder="1"/>
    <xf numFmtId="170" fontId="0" fillId="0" borderId="0" xfId="0" applyNumberFormat="1" applyFill="1"/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9" fontId="0" fillId="0" borderId="31" xfId="0" applyNumberFormat="1" applyFill="1" applyBorder="1" applyAlignment="1">
      <alignment horizontal="center"/>
    </xf>
    <xf numFmtId="175" fontId="4" fillId="14" borderId="15" xfId="0" applyNumberFormat="1" applyFont="1" applyFill="1" applyBorder="1" applyAlignment="1">
      <alignment horizontal="center"/>
    </xf>
    <xf numFmtId="0" fontId="0" fillId="0" borderId="27" xfId="0" quotePrefix="1" applyFill="1" applyBorder="1"/>
    <xf numFmtId="0" fontId="0" fillId="0" borderId="27" xfId="0" applyFill="1" applyBorder="1"/>
    <xf numFmtId="9" fontId="0" fillId="4" borderId="47" xfId="0" applyNumberFormat="1" applyFill="1" applyBorder="1" applyAlignment="1">
      <alignment horizontal="center"/>
    </xf>
    <xf numFmtId="175" fontId="0" fillId="0" borderId="27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175" fontId="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/>
    <xf numFmtId="9" fontId="0" fillId="4" borderId="20" xfId="0" applyNumberFormat="1" applyFill="1" applyBorder="1" applyAlignment="1">
      <alignment horizontal="center"/>
    </xf>
    <xf numFmtId="175" fontId="0" fillId="0" borderId="0" xfId="0" applyNumberFormat="1" applyFill="1" applyBorder="1" applyAlignment="1">
      <alignment horizontal="center"/>
    </xf>
    <xf numFmtId="0" fontId="0" fillId="0" borderId="31" xfId="0" applyFill="1" applyBorder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47" xfId="0" applyFill="1" applyBorder="1"/>
    <xf numFmtId="175" fontId="6" fillId="13" borderId="19" xfId="0" applyNumberFormat="1" applyFont="1" applyFill="1" applyBorder="1" applyAlignment="1">
      <alignment horizontal="center"/>
    </xf>
    <xf numFmtId="0" fontId="24" fillId="0" borderId="0" xfId="0" applyFont="1" applyFill="1"/>
    <xf numFmtId="0" fontId="1" fillId="0" borderId="7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/>
    </xf>
    <xf numFmtId="175" fontId="0" fillId="14" borderId="2" xfId="0" applyNumberFormat="1" applyFill="1" applyBorder="1" applyAlignment="1">
      <alignment horizontal="center"/>
    </xf>
    <xf numFmtId="0" fontId="0" fillId="0" borderId="27" xfId="0" applyFill="1" applyBorder="1" applyAlignment="1">
      <alignment horizontal="left" indent="1"/>
    </xf>
    <xf numFmtId="9" fontId="0" fillId="0" borderId="0" xfId="0" applyNumberFormat="1" applyFill="1" applyAlignment="1">
      <alignment horizontal="center"/>
    </xf>
    <xf numFmtId="175" fontId="4" fillId="0" borderId="0" xfId="0" applyNumberFormat="1" applyFont="1" applyFill="1" applyAlignment="1">
      <alignment horizontal="center"/>
    </xf>
    <xf numFmtId="165" fontId="6" fillId="15" borderId="11" xfId="0" applyNumberFormat="1" applyFont="1" applyFill="1" applyBorder="1"/>
    <xf numFmtId="0" fontId="2" fillId="7" borderId="28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 wrapText="1"/>
    </xf>
    <xf numFmtId="2" fontId="6" fillId="4" borderId="2" xfId="0" applyNumberFormat="1" applyFont="1" applyFill="1" applyBorder="1" applyAlignment="1">
      <alignment horizontal="left"/>
    </xf>
    <xf numFmtId="2" fontId="6" fillId="7" borderId="1" xfId="0" applyNumberFormat="1" applyFont="1" applyFill="1" applyBorder="1" applyAlignment="1">
      <alignment horizontal="left"/>
    </xf>
    <xf numFmtId="2" fontId="6" fillId="7" borderId="16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 wrapText="1"/>
    </xf>
    <xf numFmtId="0" fontId="17" fillId="14" borderId="16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vertical="center"/>
    </xf>
    <xf numFmtId="0" fontId="3" fillId="0" borderId="16" xfId="0" applyFont="1" applyBorder="1"/>
    <xf numFmtId="0" fontId="3" fillId="0" borderId="3" xfId="0" applyFont="1" applyBorder="1"/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171" fontId="3" fillId="0" borderId="16" xfId="0" applyNumberFormat="1" applyFont="1" applyBorder="1"/>
    <xf numFmtId="0" fontId="5" fillId="14" borderId="2" xfId="0" applyNumberFormat="1" applyFont="1" applyFill="1" applyBorder="1" applyAlignment="1" applyProtection="1">
      <alignment horizontal="left"/>
    </xf>
    <xf numFmtId="2" fontId="2" fillId="5" borderId="2" xfId="0" applyNumberFormat="1" applyFont="1" applyFill="1" applyBorder="1" applyAlignment="1">
      <alignment horizontal="right" vertical="center"/>
    </xf>
    <xf numFmtId="2" fontId="2" fillId="4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165" fontId="2" fillId="5" borderId="2" xfId="0" applyNumberFormat="1" applyFont="1" applyFill="1" applyBorder="1" applyAlignment="1">
      <alignment horizontal="right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11" borderId="41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42" xfId="0" applyFont="1" applyFill="1" applyBorder="1" applyAlignment="1">
      <alignment horizontal="center" vertical="center" wrapText="1"/>
    </xf>
    <xf numFmtId="0" fontId="9" fillId="11" borderId="43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1" borderId="44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4" fillId="11" borderId="32" xfId="0" applyFont="1" applyFill="1" applyBorder="1" applyAlignment="1">
      <alignment horizontal="center"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5" fillId="14" borderId="31" xfId="0" applyNumberFormat="1" applyFont="1" applyFill="1" applyBorder="1" applyAlignment="1" applyProtection="1">
      <alignment horizontal="left"/>
    </xf>
    <xf numFmtId="0" fontId="5" fillId="14" borderId="15" xfId="0" applyNumberFormat="1" applyFont="1" applyFill="1" applyBorder="1" applyAlignment="1" applyProtection="1">
      <alignment horizontal="left"/>
    </xf>
    <xf numFmtId="0" fontId="5" fillId="14" borderId="30" xfId="0" applyNumberFormat="1" applyFont="1" applyFill="1" applyBorder="1" applyAlignment="1" applyProtection="1">
      <alignment horizontal="left"/>
    </xf>
    <xf numFmtId="0" fontId="5" fillId="14" borderId="1" xfId="0" applyNumberFormat="1" applyFont="1" applyFill="1" applyBorder="1" applyAlignment="1" applyProtection="1">
      <alignment horizontal="left"/>
    </xf>
    <xf numFmtId="0" fontId="5" fillId="14" borderId="16" xfId="0" applyNumberFormat="1" applyFont="1" applyFill="1" applyBorder="1" applyAlignment="1" applyProtection="1">
      <alignment horizontal="left"/>
    </xf>
    <xf numFmtId="0" fontId="5" fillId="14" borderId="3" xfId="0" applyNumberFormat="1" applyFont="1" applyFill="1" applyBorder="1" applyAlignment="1" applyProtection="1">
      <alignment horizontal="left"/>
    </xf>
    <xf numFmtId="0" fontId="2" fillId="0" borderId="31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3" fontId="2" fillId="0" borderId="28" xfId="3" applyNumberFormat="1" applyFont="1" applyBorder="1" applyAlignment="1">
      <alignment horizontal="right" vertical="center"/>
    </xf>
    <xf numFmtId="173" fontId="2" fillId="0" borderId="10" xfId="3" applyNumberFormat="1" applyFont="1" applyBorder="1" applyAlignment="1">
      <alignment horizontal="right" vertical="center"/>
    </xf>
    <xf numFmtId="0" fontId="2" fillId="0" borderId="15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73" fontId="2" fillId="0" borderId="28" xfId="3" applyNumberFormat="1" applyFont="1" applyFill="1" applyBorder="1" applyAlignment="1">
      <alignment horizontal="right" vertical="center"/>
    </xf>
    <xf numFmtId="173" fontId="2" fillId="0" borderId="10" xfId="3" applyNumberFormat="1" applyFont="1" applyFill="1" applyBorder="1" applyAlignment="1">
      <alignment horizontal="right" vertical="center"/>
    </xf>
  </cellXfs>
  <cellStyles count="13">
    <cellStyle name="Euro" xfId="1" xr:uid="{00000000-0005-0000-0000-000000000000}"/>
    <cellStyle name="Euro 2" xfId="2" xr:uid="{00000000-0005-0000-0000-000001000000}"/>
    <cellStyle name="Komma" xfId="3" builtinId="3"/>
    <cellStyle name="Komma 2" xfId="4" xr:uid="{00000000-0005-0000-0000-000003000000}"/>
    <cellStyle name="Komma 3" xfId="5" xr:uid="{00000000-0005-0000-0000-000004000000}"/>
    <cellStyle name="Prozent" xfId="6" builtinId="5"/>
    <cellStyle name="Prozent 2" xfId="7" xr:uid="{00000000-0005-0000-0000-000006000000}"/>
    <cellStyle name="Prozent 3" xfId="8" xr:uid="{00000000-0005-0000-0000-000007000000}"/>
    <cellStyle name="Prozent 4" xfId="9" xr:uid="{00000000-0005-0000-0000-000008000000}"/>
    <cellStyle name="Standard" xfId="0" builtinId="0"/>
    <cellStyle name="Standard 2" xfId="10" xr:uid="{00000000-0005-0000-0000-00000A000000}"/>
    <cellStyle name="Standard 3" xfId="11" xr:uid="{8403D745-A649-4A77-B3AB-219EB6561D31}"/>
    <cellStyle name="Währung 2" xfId="12" xr:uid="{E41ECF68-0099-4126-9D82-9D403A6EEBB1}"/>
  </cellStyles>
  <dxfs count="2"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Kosten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Personaleinsatzplan!$A$15</c:f>
              <c:strCache>
                <c:ptCount val="1"/>
                <c:pt idx="0">
                  <c:v>Gehilfe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Personaleinsatzplan!$F$17:$X$17</c:f>
              <c:numCache>
                <c:formatCode>#\ ##0\ "€"</c:formatCode>
                <c:ptCount val="19"/>
                <c:pt idx="0">
                  <c:v>371.21059555019997</c:v>
                </c:pt>
                <c:pt idx="1">
                  <c:v>371.21059555019997</c:v>
                </c:pt>
                <c:pt idx="2">
                  <c:v>371.21059555019997</c:v>
                </c:pt>
                <c:pt idx="3">
                  <c:v>371.21059555019997</c:v>
                </c:pt>
                <c:pt idx="4">
                  <c:v>371.21059555019997</c:v>
                </c:pt>
                <c:pt idx="5">
                  <c:v>371.21059555019997</c:v>
                </c:pt>
                <c:pt idx="6">
                  <c:v>371.21059555019997</c:v>
                </c:pt>
                <c:pt idx="7">
                  <c:v>371.21059555019997</c:v>
                </c:pt>
                <c:pt idx="8">
                  <c:v>371.21059555019997</c:v>
                </c:pt>
                <c:pt idx="9">
                  <c:v>371.21059555019997</c:v>
                </c:pt>
                <c:pt idx="10">
                  <c:v>371.21059555019997</c:v>
                </c:pt>
                <c:pt idx="11">
                  <c:v>371.21059555019997</c:v>
                </c:pt>
                <c:pt idx="12">
                  <c:v>371.21059555019997</c:v>
                </c:pt>
                <c:pt idx="13">
                  <c:v>371.21059555019997</c:v>
                </c:pt>
                <c:pt idx="14">
                  <c:v>371.21059555019997</c:v>
                </c:pt>
                <c:pt idx="15">
                  <c:v>371.21059555019997</c:v>
                </c:pt>
                <c:pt idx="16">
                  <c:v>371.21059555019997</c:v>
                </c:pt>
                <c:pt idx="17">
                  <c:v>371.21059555019997</c:v>
                </c:pt>
                <c:pt idx="18">
                  <c:v>371.21059555019997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F-487E-A844-1A773BC0A6B2}"/>
            </c:ext>
          </c:extLst>
        </c:ser>
        <c:ser>
          <c:idx val="2"/>
          <c:order val="1"/>
          <c:tx>
            <c:strRef>
              <c:f>Personaleinsatzplan!$A$12</c:f>
              <c:strCache>
                <c:ptCount val="1"/>
                <c:pt idx="0">
                  <c:v>Techniker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Personaleinsatzplan!$F$14:$X$14</c:f>
              <c:numCache>
                <c:formatCode>#\ ##0\ "€"</c:formatCode>
                <c:ptCount val="19"/>
                <c:pt idx="0">
                  <c:v>3181.8051047159997</c:v>
                </c:pt>
                <c:pt idx="1">
                  <c:v>3181.8051047159997</c:v>
                </c:pt>
                <c:pt idx="2">
                  <c:v>4454.5271466023996</c:v>
                </c:pt>
                <c:pt idx="3">
                  <c:v>2545.4440837728002</c:v>
                </c:pt>
                <c:pt idx="4">
                  <c:v>2545.4440837728002</c:v>
                </c:pt>
                <c:pt idx="5">
                  <c:v>2545.4440837728002</c:v>
                </c:pt>
                <c:pt idx="6">
                  <c:v>3181.8051047159997</c:v>
                </c:pt>
                <c:pt idx="7">
                  <c:v>3181.8051047159997</c:v>
                </c:pt>
                <c:pt idx="8">
                  <c:v>3181.8051047159997</c:v>
                </c:pt>
                <c:pt idx="9">
                  <c:v>1272.7220418864001</c:v>
                </c:pt>
                <c:pt idx="10">
                  <c:v>1272.7220418864001</c:v>
                </c:pt>
                <c:pt idx="11">
                  <c:v>1272.7220418864001</c:v>
                </c:pt>
                <c:pt idx="12">
                  <c:v>1272.7220418864001</c:v>
                </c:pt>
                <c:pt idx="13">
                  <c:v>636.36102094320006</c:v>
                </c:pt>
                <c:pt idx="14">
                  <c:v>636.36102094320006</c:v>
                </c:pt>
                <c:pt idx="15">
                  <c:v>636.36102094320006</c:v>
                </c:pt>
                <c:pt idx="16">
                  <c:v>636.36102094320006</c:v>
                </c:pt>
                <c:pt idx="17">
                  <c:v>1909.0830628295998</c:v>
                </c:pt>
                <c:pt idx="18">
                  <c:v>1272.7220418864001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DF-487E-A844-1A773BC0A6B2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  <c:pt idx="0">
                  <c:v>Leiter PS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Personaleinsatzplan!$F$11:$X$11</c:f>
              <c:numCache>
                <c:formatCode>#\ ##0\ "€"</c:formatCode>
                <c:ptCount val="19"/>
                <c:pt idx="0">
                  <c:v>3844.6811681985</c:v>
                </c:pt>
                <c:pt idx="1">
                  <c:v>3844.6811681985</c:v>
                </c:pt>
                <c:pt idx="2">
                  <c:v>4613.6174018381998</c:v>
                </c:pt>
                <c:pt idx="3">
                  <c:v>3844.6811681985</c:v>
                </c:pt>
                <c:pt idx="4">
                  <c:v>3844.6811681985</c:v>
                </c:pt>
                <c:pt idx="5">
                  <c:v>3844.6811681985</c:v>
                </c:pt>
                <c:pt idx="6">
                  <c:v>3844.6811681985</c:v>
                </c:pt>
                <c:pt idx="7">
                  <c:v>4613.6174018381998</c:v>
                </c:pt>
                <c:pt idx="8">
                  <c:v>4613.6174018381998</c:v>
                </c:pt>
                <c:pt idx="9">
                  <c:v>2306.8087009190999</c:v>
                </c:pt>
                <c:pt idx="10">
                  <c:v>2306.8087009190999</c:v>
                </c:pt>
                <c:pt idx="11">
                  <c:v>1537.8724672794001</c:v>
                </c:pt>
                <c:pt idx="12">
                  <c:v>1537.8724672794001</c:v>
                </c:pt>
                <c:pt idx="13">
                  <c:v>1537.8724672794001</c:v>
                </c:pt>
                <c:pt idx="14">
                  <c:v>1537.8724672794001</c:v>
                </c:pt>
                <c:pt idx="15">
                  <c:v>1537.8724672794001</c:v>
                </c:pt>
                <c:pt idx="16">
                  <c:v>1537.8724672794001</c:v>
                </c:pt>
                <c:pt idx="17">
                  <c:v>2306.8087009190999</c:v>
                </c:pt>
                <c:pt idx="18">
                  <c:v>2306.8087009190999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DF-487E-A844-1A773BC0A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263825864"/>
        <c:axId val="1"/>
      </c:barChart>
      <c:catAx>
        <c:axId val="263825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Kosten [€]</a:t>
                </a:r>
              </a:p>
            </c:rich>
          </c:tx>
          <c:overlay val="0"/>
        </c:title>
        <c:numFmt formatCode="#\ ##0\ &quot;€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63825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008698144813801"/>
          <c:y val="0.45486260454002392"/>
          <c:w val="0.11453011206363706"/>
          <c:h val="0.20833422703882443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Stunden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Personaleinsatzplan!$A$15</c:f>
              <c:strCache>
                <c:ptCount val="1"/>
                <c:pt idx="0">
                  <c:v>Gehilfe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Personaleinsatzplan!$F$16:$X$16</c:f>
              <c:numCache>
                <c:formatCode>0</c:formatCode>
                <c:ptCount val="19"/>
                <c:pt idx="0">
                  <c:v>6.9962499999999999</c:v>
                </c:pt>
                <c:pt idx="1">
                  <c:v>6.9962499999999999</c:v>
                </c:pt>
                <c:pt idx="2">
                  <c:v>6.9962499999999999</c:v>
                </c:pt>
                <c:pt idx="3">
                  <c:v>6.9962499999999999</c:v>
                </c:pt>
                <c:pt idx="4">
                  <c:v>6.9962499999999999</c:v>
                </c:pt>
                <c:pt idx="5">
                  <c:v>6.9962499999999999</c:v>
                </c:pt>
                <c:pt idx="6">
                  <c:v>6.9962499999999999</c:v>
                </c:pt>
                <c:pt idx="7">
                  <c:v>6.9962499999999999</c:v>
                </c:pt>
                <c:pt idx="8">
                  <c:v>6.9962499999999999</c:v>
                </c:pt>
                <c:pt idx="9">
                  <c:v>6.9962499999999999</c:v>
                </c:pt>
                <c:pt idx="10">
                  <c:v>6.9962499999999999</c:v>
                </c:pt>
                <c:pt idx="11">
                  <c:v>6.9962499999999999</c:v>
                </c:pt>
                <c:pt idx="12">
                  <c:v>6.9962499999999999</c:v>
                </c:pt>
                <c:pt idx="13">
                  <c:v>6.9962499999999999</c:v>
                </c:pt>
                <c:pt idx="14">
                  <c:v>6.9962499999999999</c:v>
                </c:pt>
                <c:pt idx="15">
                  <c:v>6.9962499999999999</c:v>
                </c:pt>
                <c:pt idx="16">
                  <c:v>6.9962499999999999</c:v>
                </c:pt>
                <c:pt idx="17">
                  <c:v>6.9962499999999999</c:v>
                </c:pt>
                <c:pt idx="18">
                  <c:v>6.9962499999999999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9-40A8-A358-89C61DD35A91}"/>
            </c:ext>
          </c:extLst>
        </c:ser>
        <c:ser>
          <c:idx val="2"/>
          <c:order val="1"/>
          <c:tx>
            <c:strRef>
              <c:f>Personaleinsatzplan!$A$12</c:f>
              <c:strCache>
                <c:ptCount val="1"/>
                <c:pt idx="0">
                  <c:v>Techniker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Personaleinsatzplan!$F$13:$X$13</c:f>
              <c:numCache>
                <c:formatCode>0</c:formatCode>
                <c:ptCount val="19"/>
                <c:pt idx="0">
                  <c:v>34.981249999999996</c:v>
                </c:pt>
                <c:pt idx="1">
                  <c:v>34.981249999999996</c:v>
                </c:pt>
                <c:pt idx="2">
                  <c:v>48.973749999999988</c:v>
                </c:pt>
                <c:pt idx="3">
                  <c:v>27.984999999999999</c:v>
                </c:pt>
                <c:pt idx="4">
                  <c:v>27.984999999999999</c:v>
                </c:pt>
                <c:pt idx="5">
                  <c:v>27.984999999999999</c:v>
                </c:pt>
                <c:pt idx="6">
                  <c:v>34.981249999999996</c:v>
                </c:pt>
                <c:pt idx="7">
                  <c:v>34.981249999999996</c:v>
                </c:pt>
                <c:pt idx="8">
                  <c:v>34.981249999999996</c:v>
                </c:pt>
                <c:pt idx="9">
                  <c:v>13.9925</c:v>
                </c:pt>
                <c:pt idx="10">
                  <c:v>13.9925</c:v>
                </c:pt>
                <c:pt idx="11">
                  <c:v>13.9925</c:v>
                </c:pt>
                <c:pt idx="12">
                  <c:v>13.9925</c:v>
                </c:pt>
                <c:pt idx="13">
                  <c:v>6.9962499999999999</c:v>
                </c:pt>
                <c:pt idx="14">
                  <c:v>6.9962499999999999</c:v>
                </c:pt>
                <c:pt idx="15">
                  <c:v>6.9962499999999999</c:v>
                </c:pt>
                <c:pt idx="16">
                  <c:v>6.9962499999999999</c:v>
                </c:pt>
                <c:pt idx="17">
                  <c:v>20.988749999999996</c:v>
                </c:pt>
                <c:pt idx="18">
                  <c:v>13.9925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9-40A8-A358-89C61DD35A91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  <c:pt idx="0">
                  <c:v>Leiter PS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Personaleinsatzplan!$F$10:$X$10</c:f>
              <c:numCache>
                <c:formatCode>0</c:formatCode>
                <c:ptCount val="19"/>
                <c:pt idx="0">
                  <c:v>34.981249999999996</c:v>
                </c:pt>
                <c:pt idx="1">
                  <c:v>34.981249999999996</c:v>
                </c:pt>
                <c:pt idx="2">
                  <c:v>41.977499999999992</c:v>
                </c:pt>
                <c:pt idx="3">
                  <c:v>34.981249999999996</c:v>
                </c:pt>
                <c:pt idx="4">
                  <c:v>34.981249999999996</c:v>
                </c:pt>
                <c:pt idx="5">
                  <c:v>34.981249999999996</c:v>
                </c:pt>
                <c:pt idx="6">
                  <c:v>34.981249999999996</c:v>
                </c:pt>
                <c:pt idx="7">
                  <c:v>41.977499999999992</c:v>
                </c:pt>
                <c:pt idx="8">
                  <c:v>41.977499999999992</c:v>
                </c:pt>
                <c:pt idx="9">
                  <c:v>20.988749999999996</c:v>
                </c:pt>
                <c:pt idx="10">
                  <c:v>20.988749999999996</c:v>
                </c:pt>
                <c:pt idx="11">
                  <c:v>13.9925</c:v>
                </c:pt>
                <c:pt idx="12">
                  <c:v>13.9925</c:v>
                </c:pt>
                <c:pt idx="13">
                  <c:v>13.9925</c:v>
                </c:pt>
                <c:pt idx="14">
                  <c:v>13.9925</c:v>
                </c:pt>
                <c:pt idx="15">
                  <c:v>13.9925</c:v>
                </c:pt>
                <c:pt idx="16">
                  <c:v>13.9925</c:v>
                </c:pt>
                <c:pt idx="17">
                  <c:v>20.988749999999996</c:v>
                </c:pt>
                <c:pt idx="18">
                  <c:v>20.988749999999996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49-40A8-A358-89C61DD35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263826192"/>
        <c:axId val="1"/>
      </c:barChart>
      <c:catAx>
        <c:axId val="26382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Stunden [h]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63826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179633262565726"/>
          <c:y val="0.45486260454002392"/>
          <c:w val="0.11453011206363706"/>
          <c:h val="0.20833422703882443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Prozentuelle Verteilung des Einsatzes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Personaleinsatzplan!$A$9</c:f>
              <c:strCache>
                <c:ptCount val="1"/>
                <c:pt idx="0">
                  <c:v>Leiter PS</c:v>
                </c:pt>
              </c:strCache>
            </c:strRef>
          </c:tx>
          <c:invertIfNegative val="0"/>
          <c:val>
            <c:numRef>
              <c:f>Personaleinsatzplan!$F$9:$X$9</c:f>
              <c:numCache>
                <c:formatCode>0%</c:formatCode>
                <c:ptCount val="19"/>
                <c:pt idx="0">
                  <c:v>0.25</c:v>
                </c:pt>
                <c:pt idx="1">
                  <c:v>0.25</c:v>
                </c:pt>
                <c:pt idx="2">
                  <c:v>0.3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0.3</c:v>
                </c:pt>
                <c:pt idx="8">
                  <c:v>0.3</c:v>
                </c:pt>
                <c:pt idx="9">
                  <c:v>0.15</c:v>
                </c:pt>
                <c:pt idx="10">
                  <c:v>0.15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0.15</c:v>
                </c:pt>
                <c:pt idx="18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A-4768-B146-1127E4EDC67C}"/>
            </c:ext>
          </c:extLst>
        </c:ser>
        <c:ser>
          <c:idx val="1"/>
          <c:order val="1"/>
          <c:tx>
            <c:strRef>
              <c:f>Personaleinsatzplan!$A$12</c:f>
              <c:strCache>
                <c:ptCount val="1"/>
                <c:pt idx="0">
                  <c:v>Techniker</c:v>
                </c:pt>
              </c:strCache>
            </c:strRef>
          </c:tx>
          <c:invertIfNegative val="0"/>
          <c:val>
            <c:numRef>
              <c:f>Personaleinsatzplan!$F$12:$X$12</c:f>
              <c:numCache>
                <c:formatCode>0%</c:formatCode>
                <c:ptCount val="19"/>
                <c:pt idx="0">
                  <c:v>0.25</c:v>
                </c:pt>
                <c:pt idx="1">
                  <c:v>0.25</c:v>
                </c:pt>
                <c:pt idx="2">
                  <c:v>0.35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0.15</c:v>
                </c:pt>
                <c:pt idx="1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A-4768-B146-1127E4EDC67C}"/>
            </c:ext>
          </c:extLst>
        </c:ser>
        <c:ser>
          <c:idx val="0"/>
          <c:order val="2"/>
          <c:tx>
            <c:strRef>
              <c:f>Personaleinsatzplan!$A$15</c:f>
              <c:strCache>
                <c:ptCount val="1"/>
                <c:pt idx="0">
                  <c:v>Gehilfe</c:v>
                </c:pt>
              </c:strCache>
            </c:strRef>
          </c:tx>
          <c:invertIfNegative val="0"/>
          <c:val>
            <c:numRef>
              <c:f>Personaleinsatzplan!$F$15:$X$15</c:f>
              <c:numCache>
                <c:formatCode>0%</c:formatCode>
                <c:ptCount val="19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9A-4768-B146-1127E4EDC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62710256"/>
        <c:axId val="1"/>
      </c:barChart>
      <c:catAx>
        <c:axId val="26271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62710256"/>
        <c:crosses val="autoZero"/>
        <c:crossBetween val="between"/>
      </c:valAx>
      <c:spPr>
        <a:effectLst>
          <a:glow>
            <a:schemeClr val="accent1"/>
          </a:glow>
        </a:effectLst>
      </c:spPr>
    </c:plotArea>
    <c:legend>
      <c:legendPos val="r"/>
      <c:layout>
        <c:manualLayout>
          <c:xMode val="edge"/>
          <c:yMode val="edge"/>
          <c:x val="0.86235629486711518"/>
          <c:y val="0.45277883368027272"/>
          <c:w val="0.12437833515843633"/>
          <c:h val="0.1777783811506320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9525</xdr:rowOff>
    </xdr:from>
    <xdr:to>
      <xdr:col>12</xdr:col>
      <xdr:colOff>0</xdr:colOff>
      <xdr:row>5</xdr:row>
      <xdr:rowOff>152400</xdr:rowOff>
    </xdr:to>
    <xdr:sp macro="" textlink="">
      <xdr:nvSpPr>
        <xdr:cNvPr id="4415686" name="AutoShape 1">
          <a:extLst>
            <a:ext uri="{FF2B5EF4-FFF2-40B4-BE49-F238E27FC236}">
              <a16:creationId xmlns:a16="http://schemas.microsoft.com/office/drawing/2014/main" id="{00000000-0008-0000-0300-0000C6604300}"/>
            </a:ext>
          </a:extLst>
        </xdr:cNvPr>
        <xdr:cNvSpPr>
          <a:spLocks noChangeArrowheads="1"/>
        </xdr:cNvSpPr>
      </xdr:nvSpPr>
      <xdr:spPr bwMode="auto">
        <a:xfrm>
          <a:off x="7038975" y="15716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6</xdr:row>
      <xdr:rowOff>9525</xdr:rowOff>
    </xdr:from>
    <xdr:to>
      <xdr:col>12</xdr:col>
      <xdr:colOff>0</xdr:colOff>
      <xdr:row>6</xdr:row>
      <xdr:rowOff>152400</xdr:rowOff>
    </xdr:to>
    <xdr:sp macro="" textlink="">
      <xdr:nvSpPr>
        <xdr:cNvPr id="4415687" name="AutoShape 4">
          <a:extLst>
            <a:ext uri="{FF2B5EF4-FFF2-40B4-BE49-F238E27FC236}">
              <a16:creationId xmlns:a16="http://schemas.microsoft.com/office/drawing/2014/main" id="{00000000-0008-0000-0300-0000C7604300}"/>
            </a:ext>
          </a:extLst>
        </xdr:cNvPr>
        <xdr:cNvSpPr>
          <a:spLocks noChangeArrowheads="1"/>
        </xdr:cNvSpPr>
      </xdr:nvSpPr>
      <xdr:spPr bwMode="auto">
        <a:xfrm>
          <a:off x="7038975" y="17335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7</xdr:row>
      <xdr:rowOff>19050</xdr:rowOff>
    </xdr:from>
    <xdr:to>
      <xdr:col>12</xdr:col>
      <xdr:colOff>0</xdr:colOff>
      <xdr:row>8</xdr:row>
      <xdr:rowOff>0</xdr:rowOff>
    </xdr:to>
    <xdr:sp macro="" textlink="">
      <xdr:nvSpPr>
        <xdr:cNvPr id="4415688" name="AutoShape 5">
          <a:extLst>
            <a:ext uri="{FF2B5EF4-FFF2-40B4-BE49-F238E27FC236}">
              <a16:creationId xmlns:a16="http://schemas.microsoft.com/office/drawing/2014/main" id="{00000000-0008-0000-0300-0000C8604300}"/>
            </a:ext>
          </a:extLst>
        </xdr:cNvPr>
        <xdr:cNvSpPr>
          <a:spLocks noChangeArrowheads="1"/>
        </xdr:cNvSpPr>
      </xdr:nvSpPr>
      <xdr:spPr bwMode="auto">
        <a:xfrm>
          <a:off x="7038975" y="1905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39</xdr:row>
      <xdr:rowOff>0</xdr:rowOff>
    </xdr:from>
    <xdr:to>
      <xdr:col>12</xdr:col>
      <xdr:colOff>0</xdr:colOff>
      <xdr:row>39</xdr:row>
      <xdr:rowOff>0</xdr:rowOff>
    </xdr:to>
    <xdr:sp macro="" textlink="">
      <xdr:nvSpPr>
        <xdr:cNvPr id="4415689" name="AutoShape 6">
          <a:extLst>
            <a:ext uri="{FF2B5EF4-FFF2-40B4-BE49-F238E27FC236}">
              <a16:creationId xmlns:a16="http://schemas.microsoft.com/office/drawing/2014/main" id="{00000000-0008-0000-0300-0000C9604300}"/>
            </a:ext>
          </a:extLst>
        </xdr:cNvPr>
        <xdr:cNvSpPr>
          <a:spLocks noChangeArrowheads="1"/>
        </xdr:cNvSpPr>
      </xdr:nvSpPr>
      <xdr:spPr bwMode="auto">
        <a:xfrm>
          <a:off x="7038975" y="64198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</xdr:colOff>
      <xdr:row>1</xdr:row>
      <xdr:rowOff>47625</xdr:rowOff>
    </xdr:from>
    <xdr:to>
      <xdr:col>12</xdr:col>
      <xdr:colOff>0</xdr:colOff>
      <xdr:row>1</xdr:row>
      <xdr:rowOff>314325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5038725" y="523875"/>
          <a:ext cx="1085850" cy="266700"/>
        </a:xfrm>
        <a:prstGeom prst="leftRightArrow">
          <a:avLst>
            <a:gd name="adj1" fmla="val 57139"/>
            <a:gd name="adj2" fmla="val 55320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3</a:t>
          </a:r>
        </a:p>
      </xdr:txBody>
    </xdr:sp>
    <xdr:clientData/>
  </xdr:twoCellAnchor>
  <xdr:twoCellAnchor>
    <xdr:from>
      <xdr:col>12</xdr:col>
      <xdr:colOff>9525</xdr:colOff>
      <xdr:row>1</xdr:row>
      <xdr:rowOff>47625</xdr:rowOff>
    </xdr:from>
    <xdr:to>
      <xdr:col>20</xdr:col>
      <xdr:colOff>0</xdr:colOff>
      <xdr:row>1</xdr:row>
      <xdr:rowOff>314325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6134100" y="523875"/>
          <a:ext cx="1304925" cy="266700"/>
        </a:xfrm>
        <a:prstGeom prst="leftRightArrow">
          <a:avLst>
            <a:gd name="adj1" fmla="val 57139"/>
            <a:gd name="adj2" fmla="val 7777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4</a:t>
          </a:r>
        </a:p>
      </xdr:txBody>
    </xdr:sp>
    <xdr:clientData/>
  </xdr:twoCellAnchor>
  <xdr:twoCellAnchor>
    <xdr:from>
      <xdr:col>20</xdr:col>
      <xdr:colOff>0</xdr:colOff>
      <xdr:row>1</xdr:row>
      <xdr:rowOff>47625</xdr:rowOff>
    </xdr:from>
    <xdr:to>
      <xdr:col>21</xdr:col>
      <xdr:colOff>361950</xdr:colOff>
      <xdr:row>1</xdr:row>
      <xdr:rowOff>314325</xdr:rowOff>
    </xdr:to>
    <xdr:sp macro="" textlink="">
      <xdr:nvSpPr>
        <xdr:cNvPr id="9" name="Auto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7439025" y="523875"/>
          <a:ext cx="876300" cy="266700"/>
        </a:xfrm>
        <a:prstGeom prst="leftRightArrow">
          <a:avLst>
            <a:gd name="adj1" fmla="val 54287"/>
            <a:gd name="adj2" fmla="val 34561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5</a:t>
          </a:r>
        </a:p>
      </xdr:txBody>
    </xdr:sp>
    <xdr:clientData/>
  </xdr:twoCellAnchor>
  <xdr:twoCellAnchor>
    <xdr:from>
      <xdr:col>20</xdr:col>
      <xdr:colOff>0</xdr:colOff>
      <xdr:row>5</xdr:row>
      <xdr:rowOff>9525</xdr:rowOff>
    </xdr:from>
    <xdr:to>
      <xdr:col>20</xdr:col>
      <xdr:colOff>0</xdr:colOff>
      <xdr:row>5</xdr:row>
      <xdr:rowOff>152400</xdr:rowOff>
    </xdr:to>
    <xdr:sp macro="" textlink="">
      <xdr:nvSpPr>
        <xdr:cNvPr id="4415693" name="AutoShape 10">
          <a:extLst>
            <a:ext uri="{FF2B5EF4-FFF2-40B4-BE49-F238E27FC236}">
              <a16:creationId xmlns:a16="http://schemas.microsoft.com/office/drawing/2014/main" id="{00000000-0008-0000-0300-0000CD604300}"/>
            </a:ext>
          </a:extLst>
        </xdr:cNvPr>
        <xdr:cNvSpPr>
          <a:spLocks noChangeArrowheads="1"/>
        </xdr:cNvSpPr>
      </xdr:nvSpPr>
      <xdr:spPr bwMode="auto">
        <a:xfrm>
          <a:off x="8353425" y="15716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6</xdr:row>
      <xdr:rowOff>9525</xdr:rowOff>
    </xdr:from>
    <xdr:to>
      <xdr:col>20</xdr:col>
      <xdr:colOff>0</xdr:colOff>
      <xdr:row>6</xdr:row>
      <xdr:rowOff>152400</xdr:rowOff>
    </xdr:to>
    <xdr:sp macro="" textlink="">
      <xdr:nvSpPr>
        <xdr:cNvPr id="4415694" name="AutoShape 13">
          <a:extLst>
            <a:ext uri="{FF2B5EF4-FFF2-40B4-BE49-F238E27FC236}">
              <a16:creationId xmlns:a16="http://schemas.microsoft.com/office/drawing/2014/main" id="{00000000-0008-0000-0300-0000CE604300}"/>
            </a:ext>
          </a:extLst>
        </xdr:cNvPr>
        <xdr:cNvSpPr>
          <a:spLocks noChangeArrowheads="1"/>
        </xdr:cNvSpPr>
      </xdr:nvSpPr>
      <xdr:spPr bwMode="auto">
        <a:xfrm>
          <a:off x="8353425" y="17335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7</xdr:row>
      <xdr:rowOff>19050</xdr:rowOff>
    </xdr:from>
    <xdr:to>
      <xdr:col>20</xdr:col>
      <xdr:colOff>0</xdr:colOff>
      <xdr:row>8</xdr:row>
      <xdr:rowOff>0</xdr:rowOff>
    </xdr:to>
    <xdr:sp macro="" textlink="">
      <xdr:nvSpPr>
        <xdr:cNvPr id="4415695" name="AutoShape 14">
          <a:extLst>
            <a:ext uri="{FF2B5EF4-FFF2-40B4-BE49-F238E27FC236}">
              <a16:creationId xmlns:a16="http://schemas.microsoft.com/office/drawing/2014/main" id="{00000000-0008-0000-0300-0000CF604300}"/>
            </a:ext>
          </a:extLst>
        </xdr:cNvPr>
        <xdr:cNvSpPr>
          <a:spLocks noChangeArrowheads="1"/>
        </xdr:cNvSpPr>
      </xdr:nvSpPr>
      <xdr:spPr bwMode="auto">
        <a:xfrm>
          <a:off x="8353425" y="1905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8</xdr:row>
      <xdr:rowOff>9525</xdr:rowOff>
    </xdr:from>
    <xdr:to>
      <xdr:col>20</xdr:col>
      <xdr:colOff>0</xdr:colOff>
      <xdr:row>8</xdr:row>
      <xdr:rowOff>152400</xdr:rowOff>
    </xdr:to>
    <xdr:sp macro="" textlink="">
      <xdr:nvSpPr>
        <xdr:cNvPr id="4415696" name="AutoShape 15">
          <a:extLst>
            <a:ext uri="{FF2B5EF4-FFF2-40B4-BE49-F238E27FC236}">
              <a16:creationId xmlns:a16="http://schemas.microsoft.com/office/drawing/2014/main" id="{00000000-0008-0000-0300-0000D0604300}"/>
            </a:ext>
          </a:extLst>
        </xdr:cNvPr>
        <xdr:cNvSpPr>
          <a:spLocks noChangeArrowheads="1"/>
        </xdr:cNvSpPr>
      </xdr:nvSpPr>
      <xdr:spPr bwMode="auto">
        <a:xfrm>
          <a:off x="8353425" y="20574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9</xdr:row>
      <xdr:rowOff>9525</xdr:rowOff>
    </xdr:from>
    <xdr:to>
      <xdr:col>20</xdr:col>
      <xdr:colOff>0</xdr:colOff>
      <xdr:row>9</xdr:row>
      <xdr:rowOff>152400</xdr:rowOff>
    </xdr:to>
    <xdr:sp macro="" textlink="">
      <xdr:nvSpPr>
        <xdr:cNvPr id="4415697" name="AutoShape 16">
          <a:extLst>
            <a:ext uri="{FF2B5EF4-FFF2-40B4-BE49-F238E27FC236}">
              <a16:creationId xmlns:a16="http://schemas.microsoft.com/office/drawing/2014/main" id="{00000000-0008-0000-0300-0000D1604300}"/>
            </a:ext>
          </a:extLst>
        </xdr:cNvPr>
        <xdr:cNvSpPr>
          <a:spLocks noChangeArrowheads="1"/>
        </xdr:cNvSpPr>
      </xdr:nvSpPr>
      <xdr:spPr bwMode="auto">
        <a:xfrm>
          <a:off x="8353425" y="22193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39</xdr:row>
      <xdr:rowOff>0</xdr:rowOff>
    </xdr:from>
    <xdr:to>
      <xdr:col>20</xdr:col>
      <xdr:colOff>0</xdr:colOff>
      <xdr:row>39</xdr:row>
      <xdr:rowOff>0</xdr:rowOff>
    </xdr:to>
    <xdr:sp macro="" textlink="">
      <xdr:nvSpPr>
        <xdr:cNvPr id="4415698" name="AutoShape 20">
          <a:extLst>
            <a:ext uri="{FF2B5EF4-FFF2-40B4-BE49-F238E27FC236}">
              <a16:creationId xmlns:a16="http://schemas.microsoft.com/office/drawing/2014/main" id="{00000000-0008-0000-0300-0000D2604300}"/>
            </a:ext>
          </a:extLst>
        </xdr:cNvPr>
        <xdr:cNvSpPr>
          <a:spLocks noChangeArrowheads="1"/>
        </xdr:cNvSpPr>
      </xdr:nvSpPr>
      <xdr:spPr bwMode="auto">
        <a:xfrm>
          <a:off x="8353425" y="64198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</xdr:colOff>
      <xdr:row>1</xdr:row>
      <xdr:rowOff>47625</xdr:rowOff>
    </xdr:from>
    <xdr:to>
      <xdr:col>9</xdr:col>
      <xdr:colOff>609600</xdr:colOff>
      <xdr:row>1</xdr:row>
      <xdr:rowOff>314325</xdr:rowOff>
    </xdr:to>
    <xdr:sp macro="" textlink="">
      <xdr:nvSpPr>
        <xdr:cNvPr id="20" name="AutoShape 2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3724275" y="523875"/>
          <a:ext cx="130492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2</a:t>
          </a:r>
        </a:p>
      </xdr:txBody>
    </xdr:sp>
    <xdr:clientData/>
  </xdr:twoCellAnchor>
  <xdr:twoCellAnchor>
    <xdr:from>
      <xdr:col>12</xdr:col>
      <xdr:colOff>0</xdr:colOff>
      <xdr:row>40</xdr:row>
      <xdr:rowOff>0</xdr:rowOff>
    </xdr:from>
    <xdr:to>
      <xdr:col>12</xdr:col>
      <xdr:colOff>0</xdr:colOff>
      <xdr:row>40</xdr:row>
      <xdr:rowOff>0</xdr:rowOff>
    </xdr:to>
    <xdr:sp macro="" textlink="">
      <xdr:nvSpPr>
        <xdr:cNvPr id="4415700" name="AutoShape 27">
          <a:extLst>
            <a:ext uri="{FF2B5EF4-FFF2-40B4-BE49-F238E27FC236}">
              <a16:creationId xmlns:a16="http://schemas.microsoft.com/office/drawing/2014/main" id="{00000000-0008-0000-0300-0000D4604300}"/>
            </a:ext>
          </a:extLst>
        </xdr:cNvPr>
        <xdr:cNvSpPr>
          <a:spLocks noChangeArrowheads="1"/>
        </xdr:cNvSpPr>
      </xdr:nvSpPr>
      <xdr:spPr bwMode="auto">
        <a:xfrm>
          <a:off x="7038975" y="64674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40</xdr:row>
      <xdr:rowOff>0</xdr:rowOff>
    </xdr:from>
    <xdr:to>
      <xdr:col>20</xdr:col>
      <xdr:colOff>0</xdr:colOff>
      <xdr:row>40</xdr:row>
      <xdr:rowOff>0</xdr:rowOff>
    </xdr:to>
    <xdr:sp macro="" textlink="">
      <xdr:nvSpPr>
        <xdr:cNvPr id="4415701" name="AutoShape 28">
          <a:extLst>
            <a:ext uri="{FF2B5EF4-FFF2-40B4-BE49-F238E27FC236}">
              <a16:creationId xmlns:a16="http://schemas.microsoft.com/office/drawing/2014/main" id="{00000000-0008-0000-0300-0000D5604300}"/>
            </a:ext>
          </a:extLst>
        </xdr:cNvPr>
        <xdr:cNvSpPr>
          <a:spLocks noChangeArrowheads="1"/>
        </xdr:cNvSpPr>
      </xdr:nvSpPr>
      <xdr:spPr bwMode="auto">
        <a:xfrm>
          <a:off x="8353425" y="64674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40</xdr:row>
      <xdr:rowOff>0</xdr:rowOff>
    </xdr:from>
    <xdr:to>
      <xdr:col>12</xdr:col>
      <xdr:colOff>0</xdr:colOff>
      <xdr:row>40</xdr:row>
      <xdr:rowOff>0</xdr:rowOff>
    </xdr:to>
    <xdr:sp macro="" textlink="">
      <xdr:nvSpPr>
        <xdr:cNvPr id="4415702" name="AutoShape 29">
          <a:extLst>
            <a:ext uri="{FF2B5EF4-FFF2-40B4-BE49-F238E27FC236}">
              <a16:creationId xmlns:a16="http://schemas.microsoft.com/office/drawing/2014/main" id="{00000000-0008-0000-0300-0000D6604300}"/>
            </a:ext>
          </a:extLst>
        </xdr:cNvPr>
        <xdr:cNvSpPr>
          <a:spLocks noChangeArrowheads="1"/>
        </xdr:cNvSpPr>
      </xdr:nvSpPr>
      <xdr:spPr bwMode="auto">
        <a:xfrm>
          <a:off x="7038975" y="64674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40</xdr:row>
      <xdr:rowOff>0</xdr:rowOff>
    </xdr:from>
    <xdr:to>
      <xdr:col>20</xdr:col>
      <xdr:colOff>0</xdr:colOff>
      <xdr:row>40</xdr:row>
      <xdr:rowOff>0</xdr:rowOff>
    </xdr:to>
    <xdr:sp macro="" textlink="">
      <xdr:nvSpPr>
        <xdr:cNvPr id="4415703" name="AutoShape 30">
          <a:extLst>
            <a:ext uri="{FF2B5EF4-FFF2-40B4-BE49-F238E27FC236}">
              <a16:creationId xmlns:a16="http://schemas.microsoft.com/office/drawing/2014/main" id="{00000000-0008-0000-0300-0000D7604300}"/>
            </a:ext>
          </a:extLst>
        </xdr:cNvPr>
        <xdr:cNvSpPr>
          <a:spLocks noChangeArrowheads="1"/>
        </xdr:cNvSpPr>
      </xdr:nvSpPr>
      <xdr:spPr bwMode="auto">
        <a:xfrm>
          <a:off x="8353425" y="64674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1</xdr:row>
      <xdr:rowOff>47625</xdr:rowOff>
    </xdr:from>
    <xdr:to>
      <xdr:col>5</xdr:col>
      <xdr:colOff>609600</xdr:colOff>
      <xdr:row>1</xdr:row>
      <xdr:rowOff>314325</xdr:rowOff>
    </xdr:to>
    <xdr:sp macro="" textlink="">
      <xdr:nvSpPr>
        <xdr:cNvPr id="25" name="AutoShape 2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 bwMode="auto">
        <a:xfrm>
          <a:off x="2847975" y="523875"/>
          <a:ext cx="86677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1</a:t>
          </a:r>
        </a:p>
      </xdr:txBody>
    </xdr:sp>
    <xdr:clientData/>
  </xdr:twoCellAnchor>
  <xdr:twoCellAnchor>
    <xdr:from>
      <xdr:col>12</xdr:col>
      <xdr:colOff>0</xdr:colOff>
      <xdr:row>12</xdr:row>
      <xdr:rowOff>9525</xdr:rowOff>
    </xdr:from>
    <xdr:to>
      <xdr:col>12</xdr:col>
      <xdr:colOff>0</xdr:colOff>
      <xdr:row>12</xdr:row>
      <xdr:rowOff>152400</xdr:rowOff>
    </xdr:to>
    <xdr:sp macro="" textlink="">
      <xdr:nvSpPr>
        <xdr:cNvPr id="4415705" name="AutoShape 1">
          <a:extLst>
            <a:ext uri="{FF2B5EF4-FFF2-40B4-BE49-F238E27FC236}">
              <a16:creationId xmlns:a16="http://schemas.microsoft.com/office/drawing/2014/main" id="{00000000-0008-0000-0300-0000D9604300}"/>
            </a:ext>
          </a:extLst>
        </xdr:cNvPr>
        <xdr:cNvSpPr>
          <a:spLocks noChangeArrowheads="1"/>
        </xdr:cNvSpPr>
      </xdr:nvSpPr>
      <xdr:spPr bwMode="auto">
        <a:xfrm>
          <a:off x="7038975" y="27051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</xdr:row>
      <xdr:rowOff>9525</xdr:rowOff>
    </xdr:from>
    <xdr:to>
      <xdr:col>12</xdr:col>
      <xdr:colOff>0</xdr:colOff>
      <xdr:row>13</xdr:row>
      <xdr:rowOff>152400</xdr:rowOff>
    </xdr:to>
    <xdr:sp macro="" textlink="">
      <xdr:nvSpPr>
        <xdr:cNvPr id="4415706" name="AutoShape 4">
          <a:extLst>
            <a:ext uri="{FF2B5EF4-FFF2-40B4-BE49-F238E27FC236}">
              <a16:creationId xmlns:a16="http://schemas.microsoft.com/office/drawing/2014/main" id="{00000000-0008-0000-0300-0000DA604300}"/>
            </a:ext>
          </a:extLst>
        </xdr:cNvPr>
        <xdr:cNvSpPr>
          <a:spLocks noChangeArrowheads="1"/>
        </xdr:cNvSpPr>
      </xdr:nvSpPr>
      <xdr:spPr bwMode="auto">
        <a:xfrm>
          <a:off x="7038975" y="28670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</xdr:row>
      <xdr:rowOff>19050</xdr:rowOff>
    </xdr:from>
    <xdr:to>
      <xdr:col>12</xdr:col>
      <xdr:colOff>0</xdr:colOff>
      <xdr:row>15</xdr:row>
      <xdr:rowOff>0</xdr:rowOff>
    </xdr:to>
    <xdr:sp macro="" textlink="">
      <xdr:nvSpPr>
        <xdr:cNvPr id="4415707" name="AutoShape 5">
          <a:extLst>
            <a:ext uri="{FF2B5EF4-FFF2-40B4-BE49-F238E27FC236}">
              <a16:creationId xmlns:a16="http://schemas.microsoft.com/office/drawing/2014/main" id="{00000000-0008-0000-0300-0000DB604300}"/>
            </a:ext>
          </a:extLst>
        </xdr:cNvPr>
        <xdr:cNvSpPr>
          <a:spLocks noChangeArrowheads="1"/>
        </xdr:cNvSpPr>
      </xdr:nvSpPr>
      <xdr:spPr bwMode="auto">
        <a:xfrm>
          <a:off x="7038975" y="30384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12</xdr:row>
      <xdr:rowOff>9525</xdr:rowOff>
    </xdr:from>
    <xdr:to>
      <xdr:col>20</xdr:col>
      <xdr:colOff>0</xdr:colOff>
      <xdr:row>12</xdr:row>
      <xdr:rowOff>152400</xdr:rowOff>
    </xdr:to>
    <xdr:sp macro="" textlink="">
      <xdr:nvSpPr>
        <xdr:cNvPr id="4415708" name="AutoShape 10">
          <a:extLst>
            <a:ext uri="{FF2B5EF4-FFF2-40B4-BE49-F238E27FC236}">
              <a16:creationId xmlns:a16="http://schemas.microsoft.com/office/drawing/2014/main" id="{00000000-0008-0000-0300-0000DC604300}"/>
            </a:ext>
          </a:extLst>
        </xdr:cNvPr>
        <xdr:cNvSpPr>
          <a:spLocks noChangeArrowheads="1"/>
        </xdr:cNvSpPr>
      </xdr:nvSpPr>
      <xdr:spPr bwMode="auto">
        <a:xfrm>
          <a:off x="8353425" y="27051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13</xdr:row>
      <xdr:rowOff>9525</xdr:rowOff>
    </xdr:from>
    <xdr:to>
      <xdr:col>20</xdr:col>
      <xdr:colOff>0</xdr:colOff>
      <xdr:row>13</xdr:row>
      <xdr:rowOff>152400</xdr:rowOff>
    </xdr:to>
    <xdr:sp macro="" textlink="">
      <xdr:nvSpPr>
        <xdr:cNvPr id="4415709" name="AutoShape 13">
          <a:extLst>
            <a:ext uri="{FF2B5EF4-FFF2-40B4-BE49-F238E27FC236}">
              <a16:creationId xmlns:a16="http://schemas.microsoft.com/office/drawing/2014/main" id="{00000000-0008-0000-0300-0000DD604300}"/>
            </a:ext>
          </a:extLst>
        </xdr:cNvPr>
        <xdr:cNvSpPr>
          <a:spLocks noChangeArrowheads="1"/>
        </xdr:cNvSpPr>
      </xdr:nvSpPr>
      <xdr:spPr bwMode="auto">
        <a:xfrm>
          <a:off x="8353425" y="28670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14</xdr:row>
      <xdr:rowOff>19050</xdr:rowOff>
    </xdr:from>
    <xdr:to>
      <xdr:col>20</xdr:col>
      <xdr:colOff>0</xdr:colOff>
      <xdr:row>15</xdr:row>
      <xdr:rowOff>0</xdr:rowOff>
    </xdr:to>
    <xdr:sp macro="" textlink="">
      <xdr:nvSpPr>
        <xdr:cNvPr id="4415710" name="AutoShape 14">
          <a:extLst>
            <a:ext uri="{FF2B5EF4-FFF2-40B4-BE49-F238E27FC236}">
              <a16:creationId xmlns:a16="http://schemas.microsoft.com/office/drawing/2014/main" id="{00000000-0008-0000-0300-0000DE604300}"/>
            </a:ext>
          </a:extLst>
        </xdr:cNvPr>
        <xdr:cNvSpPr>
          <a:spLocks noChangeArrowheads="1"/>
        </xdr:cNvSpPr>
      </xdr:nvSpPr>
      <xdr:spPr bwMode="auto">
        <a:xfrm>
          <a:off x="8353425" y="30384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15</xdr:row>
      <xdr:rowOff>9525</xdr:rowOff>
    </xdr:from>
    <xdr:to>
      <xdr:col>20</xdr:col>
      <xdr:colOff>0</xdr:colOff>
      <xdr:row>15</xdr:row>
      <xdr:rowOff>152400</xdr:rowOff>
    </xdr:to>
    <xdr:sp macro="" textlink="">
      <xdr:nvSpPr>
        <xdr:cNvPr id="4415711" name="AutoShape 15">
          <a:extLst>
            <a:ext uri="{FF2B5EF4-FFF2-40B4-BE49-F238E27FC236}">
              <a16:creationId xmlns:a16="http://schemas.microsoft.com/office/drawing/2014/main" id="{00000000-0008-0000-0300-0000DF604300}"/>
            </a:ext>
          </a:extLst>
        </xdr:cNvPr>
        <xdr:cNvSpPr>
          <a:spLocks noChangeArrowheads="1"/>
        </xdr:cNvSpPr>
      </xdr:nvSpPr>
      <xdr:spPr bwMode="auto">
        <a:xfrm>
          <a:off x="8353425" y="31908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16</xdr:row>
      <xdr:rowOff>9525</xdr:rowOff>
    </xdr:from>
    <xdr:to>
      <xdr:col>20</xdr:col>
      <xdr:colOff>0</xdr:colOff>
      <xdr:row>16</xdr:row>
      <xdr:rowOff>152400</xdr:rowOff>
    </xdr:to>
    <xdr:sp macro="" textlink="">
      <xdr:nvSpPr>
        <xdr:cNvPr id="4415712" name="AutoShape 16">
          <a:extLst>
            <a:ext uri="{FF2B5EF4-FFF2-40B4-BE49-F238E27FC236}">
              <a16:creationId xmlns:a16="http://schemas.microsoft.com/office/drawing/2014/main" id="{00000000-0008-0000-0300-0000E0604300}"/>
            </a:ext>
          </a:extLst>
        </xdr:cNvPr>
        <xdr:cNvSpPr>
          <a:spLocks noChangeArrowheads="1"/>
        </xdr:cNvSpPr>
      </xdr:nvSpPr>
      <xdr:spPr bwMode="auto">
        <a:xfrm>
          <a:off x="8353425" y="33528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19</xdr:row>
      <xdr:rowOff>9525</xdr:rowOff>
    </xdr:from>
    <xdr:to>
      <xdr:col>12</xdr:col>
      <xdr:colOff>0</xdr:colOff>
      <xdr:row>19</xdr:row>
      <xdr:rowOff>152400</xdr:rowOff>
    </xdr:to>
    <xdr:sp macro="" textlink="">
      <xdr:nvSpPr>
        <xdr:cNvPr id="4415713" name="AutoShape 1">
          <a:extLst>
            <a:ext uri="{FF2B5EF4-FFF2-40B4-BE49-F238E27FC236}">
              <a16:creationId xmlns:a16="http://schemas.microsoft.com/office/drawing/2014/main" id="{00000000-0008-0000-0300-0000E1604300}"/>
            </a:ext>
          </a:extLst>
        </xdr:cNvPr>
        <xdr:cNvSpPr>
          <a:spLocks noChangeArrowheads="1"/>
        </xdr:cNvSpPr>
      </xdr:nvSpPr>
      <xdr:spPr bwMode="auto">
        <a:xfrm>
          <a:off x="7038975" y="36766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9525</xdr:rowOff>
    </xdr:from>
    <xdr:to>
      <xdr:col>12</xdr:col>
      <xdr:colOff>0</xdr:colOff>
      <xdr:row>20</xdr:row>
      <xdr:rowOff>152400</xdr:rowOff>
    </xdr:to>
    <xdr:sp macro="" textlink="">
      <xdr:nvSpPr>
        <xdr:cNvPr id="4415714" name="AutoShape 4">
          <a:extLst>
            <a:ext uri="{FF2B5EF4-FFF2-40B4-BE49-F238E27FC236}">
              <a16:creationId xmlns:a16="http://schemas.microsoft.com/office/drawing/2014/main" id="{00000000-0008-0000-0300-0000E2604300}"/>
            </a:ext>
          </a:extLst>
        </xdr:cNvPr>
        <xdr:cNvSpPr>
          <a:spLocks noChangeArrowheads="1"/>
        </xdr:cNvSpPr>
      </xdr:nvSpPr>
      <xdr:spPr bwMode="auto">
        <a:xfrm>
          <a:off x="7038975" y="38385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19050</xdr:rowOff>
    </xdr:from>
    <xdr:to>
      <xdr:col>12</xdr:col>
      <xdr:colOff>0</xdr:colOff>
      <xdr:row>22</xdr:row>
      <xdr:rowOff>0</xdr:rowOff>
    </xdr:to>
    <xdr:sp macro="" textlink="">
      <xdr:nvSpPr>
        <xdr:cNvPr id="4415715" name="AutoShape 5">
          <a:extLst>
            <a:ext uri="{FF2B5EF4-FFF2-40B4-BE49-F238E27FC236}">
              <a16:creationId xmlns:a16="http://schemas.microsoft.com/office/drawing/2014/main" id="{00000000-0008-0000-0300-0000E3604300}"/>
            </a:ext>
          </a:extLst>
        </xdr:cNvPr>
        <xdr:cNvSpPr>
          <a:spLocks noChangeArrowheads="1"/>
        </xdr:cNvSpPr>
      </xdr:nvSpPr>
      <xdr:spPr bwMode="auto">
        <a:xfrm>
          <a:off x="7038975" y="40100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19</xdr:row>
      <xdr:rowOff>9525</xdr:rowOff>
    </xdr:from>
    <xdr:to>
      <xdr:col>20</xdr:col>
      <xdr:colOff>0</xdr:colOff>
      <xdr:row>19</xdr:row>
      <xdr:rowOff>152400</xdr:rowOff>
    </xdr:to>
    <xdr:sp macro="" textlink="">
      <xdr:nvSpPr>
        <xdr:cNvPr id="4415716" name="AutoShape 10">
          <a:extLst>
            <a:ext uri="{FF2B5EF4-FFF2-40B4-BE49-F238E27FC236}">
              <a16:creationId xmlns:a16="http://schemas.microsoft.com/office/drawing/2014/main" id="{00000000-0008-0000-0300-0000E4604300}"/>
            </a:ext>
          </a:extLst>
        </xdr:cNvPr>
        <xdr:cNvSpPr>
          <a:spLocks noChangeArrowheads="1"/>
        </xdr:cNvSpPr>
      </xdr:nvSpPr>
      <xdr:spPr bwMode="auto">
        <a:xfrm>
          <a:off x="8353425" y="36766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20</xdr:row>
      <xdr:rowOff>9525</xdr:rowOff>
    </xdr:from>
    <xdr:to>
      <xdr:col>20</xdr:col>
      <xdr:colOff>0</xdr:colOff>
      <xdr:row>20</xdr:row>
      <xdr:rowOff>152400</xdr:rowOff>
    </xdr:to>
    <xdr:sp macro="" textlink="">
      <xdr:nvSpPr>
        <xdr:cNvPr id="4415717" name="AutoShape 13">
          <a:extLst>
            <a:ext uri="{FF2B5EF4-FFF2-40B4-BE49-F238E27FC236}">
              <a16:creationId xmlns:a16="http://schemas.microsoft.com/office/drawing/2014/main" id="{00000000-0008-0000-0300-0000E5604300}"/>
            </a:ext>
          </a:extLst>
        </xdr:cNvPr>
        <xdr:cNvSpPr>
          <a:spLocks noChangeArrowheads="1"/>
        </xdr:cNvSpPr>
      </xdr:nvSpPr>
      <xdr:spPr bwMode="auto">
        <a:xfrm>
          <a:off x="8353425" y="38385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21</xdr:row>
      <xdr:rowOff>19050</xdr:rowOff>
    </xdr:from>
    <xdr:to>
      <xdr:col>20</xdr:col>
      <xdr:colOff>0</xdr:colOff>
      <xdr:row>22</xdr:row>
      <xdr:rowOff>0</xdr:rowOff>
    </xdr:to>
    <xdr:sp macro="" textlink="">
      <xdr:nvSpPr>
        <xdr:cNvPr id="4415718" name="AutoShape 14">
          <a:extLst>
            <a:ext uri="{FF2B5EF4-FFF2-40B4-BE49-F238E27FC236}">
              <a16:creationId xmlns:a16="http://schemas.microsoft.com/office/drawing/2014/main" id="{00000000-0008-0000-0300-0000E6604300}"/>
            </a:ext>
          </a:extLst>
        </xdr:cNvPr>
        <xdr:cNvSpPr>
          <a:spLocks noChangeArrowheads="1"/>
        </xdr:cNvSpPr>
      </xdr:nvSpPr>
      <xdr:spPr bwMode="auto">
        <a:xfrm>
          <a:off x="8353425" y="40100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22</xdr:row>
      <xdr:rowOff>9525</xdr:rowOff>
    </xdr:from>
    <xdr:to>
      <xdr:col>20</xdr:col>
      <xdr:colOff>0</xdr:colOff>
      <xdr:row>22</xdr:row>
      <xdr:rowOff>152400</xdr:rowOff>
    </xdr:to>
    <xdr:sp macro="" textlink="">
      <xdr:nvSpPr>
        <xdr:cNvPr id="4415719" name="AutoShape 15">
          <a:extLst>
            <a:ext uri="{FF2B5EF4-FFF2-40B4-BE49-F238E27FC236}">
              <a16:creationId xmlns:a16="http://schemas.microsoft.com/office/drawing/2014/main" id="{00000000-0008-0000-0300-0000E7604300}"/>
            </a:ext>
          </a:extLst>
        </xdr:cNvPr>
        <xdr:cNvSpPr>
          <a:spLocks noChangeArrowheads="1"/>
        </xdr:cNvSpPr>
      </xdr:nvSpPr>
      <xdr:spPr bwMode="auto">
        <a:xfrm>
          <a:off x="8353425" y="41624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24</xdr:row>
      <xdr:rowOff>9525</xdr:rowOff>
    </xdr:from>
    <xdr:to>
      <xdr:col>20</xdr:col>
      <xdr:colOff>0</xdr:colOff>
      <xdr:row>24</xdr:row>
      <xdr:rowOff>152400</xdr:rowOff>
    </xdr:to>
    <xdr:sp macro="" textlink="">
      <xdr:nvSpPr>
        <xdr:cNvPr id="4415720" name="AutoShape 16">
          <a:extLst>
            <a:ext uri="{FF2B5EF4-FFF2-40B4-BE49-F238E27FC236}">
              <a16:creationId xmlns:a16="http://schemas.microsoft.com/office/drawing/2014/main" id="{00000000-0008-0000-0300-0000E8604300}"/>
            </a:ext>
          </a:extLst>
        </xdr:cNvPr>
        <xdr:cNvSpPr>
          <a:spLocks noChangeArrowheads="1"/>
        </xdr:cNvSpPr>
      </xdr:nvSpPr>
      <xdr:spPr bwMode="auto">
        <a:xfrm>
          <a:off x="8353425" y="43243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26</xdr:row>
      <xdr:rowOff>9525</xdr:rowOff>
    </xdr:from>
    <xdr:to>
      <xdr:col>12</xdr:col>
      <xdr:colOff>0</xdr:colOff>
      <xdr:row>26</xdr:row>
      <xdr:rowOff>152400</xdr:rowOff>
    </xdr:to>
    <xdr:sp macro="" textlink="">
      <xdr:nvSpPr>
        <xdr:cNvPr id="4415721" name="AutoShape 1">
          <a:extLst>
            <a:ext uri="{FF2B5EF4-FFF2-40B4-BE49-F238E27FC236}">
              <a16:creationId xmlns:a16="http://schemas.microsoft.com/office/drawing/2014/main" id="{00000000-0008-0000-0300-0000E9604300}"/>
            </a:ext>
          </a:extLst>
        </xdr:cNvPr>
        <xdr:cNvSpPr>
          <a:spLocks noChangeArrowheads="1"/>
        </xdr:cNvSpPr>
      </xdr:nvSpPr>
      <xdr:spPr bwMode="auto">
        <a:xfrm>
          <a:off x="7038975" y="46482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27</xdr:row>
      <xdr:rowOff>9525</xdr:rowOff>
    </xdr:from>
    <xdr:to>
      <xdr:col>12</xdr:col>
      <xdr:colOff>0</xdr:colOff>
      <xdr:row>27</xdr:row>
      <xdr:rowOff>152400</xdr:rowOff>
    </xdr:to>
    <xdr:sp macro="" textlink="">
      <xdr:nvSpPr>
        <xdr:cNvPr id="4415722" name="AutoShape 4">
          <a:extLst>
            <a:ext uri="{FF2B5EF4-FFF2-40B4-BE49-F238E27FC236}">
              <a16:creationId xmlns:a16="http://schemas.microsoft.com/office/drawing/2014/main" id="{00000000-0008-0000-0300-0000EA604300}"/>
            </a:ext>
          </a:extLst>
        </xdr:cNvPr>
        <xdr:cNvSpPr>
          <a:spLocks noChangeArrowheads="1"/>
        </xdr:cNvSpPr>
      </xdr:nvSpPr>
      <xdr:spPr bwMode="auto">
        <a:xfrm>
          <a:off x="7038975" y="48101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28</xdr:row>
      <xdr:rowOff>19050</xdr:rowOff>
    </xdr:from>
    <xdr:to>
      <xdr:col>12</xdr:col>
      <xdr:colOff>0</xdr:colOff>
      <xdr:row>29</xdr:row>
      <xdr:rowOff>0</xdr:rowOff>
    </xdr:to>
    <xdr:sp macro="" textlink="">
      <xdr:nvSpPr>
        <xdr:cNvPr id="4415723" name="AutoShape 5">
          <a:extLst>
            <a:ext uri="{FF2B5EF4-FFF2-40B4-BE49-F238E27FC236}">
              <a16:creationId xmlns:a16="http://schemas.microsoft.com/office/drawing/2014/main" id="{00000000-0008-0000-0300-0000EB604300}"/>
            </a:ext>
          </a:extLst>
        </xdr:cNvPr>
        <xdr:cNvSpPr>
          <a:spLocks noChangeArrowheads="1"/>
        </xdr:cNvSpPr>
      </xdr:nvSpPr>
      <xdr:spPr bwMode="auto">
        <a:xfrm>
          <a:off x="7038975" y="49815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26</xdr:row>
      <xdr:rowOff>9525</xdr:rowOff>
    </xdr:from>
    <xdr:to>
      <xdr:col>20</xdr:col>
      <xdr:colOff>0</xdr:colOff>
      <xdr:row>26</xdr:row>
      <xdr:rowOff>152400</xdr:rowOff>
    </xdr:to>
    <xdr:sp macro="" textlink="">
      <xdr:nvSpPr>
        <xdr:cNvPr id="4415724" name="AutoShape 10">
          <a:extLst>
            <a:ext uri="{FF2B5EF4-FFF2-40B4-BE49-F238E27FC236}">
              <a16:creationId xmlns:a16="http://schemas.microsoft.com/office/drawing/2014/main" id="{00000000-0008-0000-0300-0000EC604300}"/>
            </a:ext>
          </a:extLst>
        </xdr:cNvPr>
        <xdr:cNvSpPr>
          <a:spLocks noChangeArrowheads="1"/>
        </xdr:cNvSpPr>
      </xdr:nvSpPr>
      <xdr:spPr bwMode="auto">
        <a:xfrm>
          <a:off x="8353425" y="46482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27</xdr:row>
      <xdr:rowOff>9525</xdr:rowOff>
    </xdr:from>
    <xdr:to>
      <xdr:col>20</xdr:col>
      <xdr:colOff>0</xdr:colOff>
      <xdr:row>27</xdr:row>
      <xdr:rowOff>152400</xdr:rowOff>
    </xdr:to>
    <xdr:sp macro="" textlink="">
      <xdr:nvSpPr>
        <xdr:cNvPr id="4415725" name="AutoShape 13">
          <a:extLst>
            <a:ext uri="{FF2B5EF4-FFF2-40B4-BE49-F238E27FC236}">
              <a16:creationId xmlns:a16="http://schemas.microsoft.com/office/drawing/2014/main" id="{00000000-0008-0000-0300-0000ED604300}"/>
            </a:ext>
          </a:extLst>
        </xdr:cNvPr>
        <xdr:cNvSpPr>
          <a:spLocks noChangeArrowheads="1"/>
        </xdr:cNvSpPr>
      </xdr:nvSpPr>
      <xdr:spPr bwMode="auto">
        <a:xfrm>
          <a:off x="8353425" y="48101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28</xdr:row>
      <xdr:rowOff>19050</xdr:rowOff>
    </xdr:from>
    <xdr:to>
      <xdr:col>20</xdr:col>
      <xdr:colOff>0</xdr:colOff>
      <xdr:row>29</xdr:row>
      <xdr:rowOff>0</xdr:rowOff>
    </xdr:to>
    <xdr:sp macro="" textlink="">
      <xdr:nvSpPr>
        <xdr:cNvPr id="4415726" name="AutoShape 14">
          <a:extLst>
            <a:ext uri="{FF2B5EF4-FFF2-40B4-BE49-F238E27FC236}">
              <a16:creationId xmlns:a16="http://schemas.microsoft.com/office/drawing/2014/main" id="{00000000-0008-0000-0300-0000EE604300}"/>
            </a:ext>
          </a:extLst>
        </xdr:cNvPr>
        <xdr:cNvSpPr>
          <a:spLocks noChangeArrowheads="1"/>
        </xdr:cNvSpPr>
      </xdr:nvSpPr>
      <xdr:spPr bwMode="auto">
        <a:xfrm>
          <a:off x="8353425" y="49815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29</xdr:row>
      <xdr:rowOff>9525</xdr:rowOff>
    </xdr:from>
    <xdr:to>
      <xdr:col>20</xdr:col>
      <xdr:colOff>0</xdr:colOff>
      <xdr:row>29</xdr:row>
      <xdr:rowOff>152400</xdr:rowOff>
    </xdr:to>
    <xdr:sp macro="" textlink="">
      <xdr:nvSpPr>
        <xdr:cNvPr id="4415727" name="AutoShape 15">
          <a:extLst>
            <a:ext uri="{FF2B5EF4-FFF2-40B4-BE49-F238E27FC236}">
              <a16:creationId xmlns:a16="http://schemas.microsoft.com/office/drawing/2014/main" id="{00000000-0008-0000-0300-0000EF604300}"/>
            </a:ext>
          </a:extLst>
        </xdr:cNvPr>
        <xdr:cNvSpPr>
          <a:spLocks noChangeArrowheads="1"/>
        </xdr:cNvSpPr>
      </xdr:nvSpPr>
      <xdr:spPr bwMode="auto">
        <a:xfrm>
          <a:off x="8353425" y="51339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31</xdr:row>
      <xdr:rowOff>9525</xdr:rowOff>
    </xdr:from>
    <xdr:to>
      <xdr:col>20</xdr:col>
      <xdr:colOff>0</xdr:colOff>
      <xdr:row>31</xdr:row>
      <xdr:rowOff>152400</xdr:rowOff>
    </xdr:to>
    <xdr:sp macro="" textlink="">
      <xdr:nvSpPr>
        <xdr:cNvPr id="4415728" name="AutoShape 16">
          <a:extLst>
            <a:ext uri="{FF2B5EF4-FFF2-40B4-BE49-F238E27FC236}">
              <a16:creationId xmlns:a16="http://schemas.microsoft.com/office/drawing/2014/main" id="{00000000-0008-0000-0300-0000F0604300}"/>
            </a:ext>
          </a:extLst>
        </xdr:cNvPr>
        <xdr:cNvSpPr>
          <a:spLocks noChangeArrowheads="1"/>
        </xdr:cNvSpPr>
      </xdr:nvSpPr>
      <xdr:spPr bwMode="auto">
        <a:xfrm>
          <a:off x="8353425" y="52959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33</xdr:row>
      <xdr:rowOff>9525</xdr:rowOff>
    </xdr:from>
    <xdr:to>
      <xdr:col>12</xdr:col>
      <xdr:colOff>0</xdr:colOff>
      <xdr:row>33</xdr:row>
      <xdr:rowOff>152400</xdr:rowOff>
    </xdr:to>
    <xdr:sp macro="" textlink="">
      <xdr:nvSpPr>
        <xdr:cNvPr id="4415729" name="AutoShape 1">
          <a:extLst>
            <a:ext uri="{FF2B5EF4-FFF2-40B4-BE49-F238E27FC236}">
              <a16:creationId xmlns:a16="http://schemas.microsoft.com/office/drawing/2014/main" id="{00000000-0008-0000-0300-0000F1604300}"/>
            </a:ext>
          </a:extLst>
        </xdr:cNvPr>
        <xdr:cNvSpPr>
          <a:spLocks noChangeArrowheads="1"/>
        </xdr:cNvSpPr>
      </xdr:nvSpPr>
      <xdr:spPr bwMode="auto">
        <a:xfrm>
          <a:off x="7038975" y="56197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34</xdr:row>
      <xdr:rowOff>9525</xdr:rowOff>
    </xdr:from>
    <xdr:to>
      <xdr:col>12</xdr:col>
      <xdr:colOff>0</xdr:colOff>
      <xdr:row>34</xdr:row>
      <xdr:rowOff>152400</xdr:rowOff>
    </xdr:to>
    <xdr:sp macro="" textlink="">
      <xdr:nvSpPr>
        <xdr:cNvPr id="4415730" name="AutoShape 4">
          <a:extLst>
            <a:ext uri="{FF2B5EF4-FFF2-40B4-BE49-F238E27FC236}">
              <a16:creationId xmlns:a16="http://schemas.microsoft.com/office/drawing/2014/main" id="{00000000-0008-0000-0300-0000F2604300}"/>
            </a:ext>
          </a:extLst>
        </xdr:cNvPr>
        <xdr:cNvSpPr>
          <a:spLocks noChangeArrowheads="1"/>
        </xdr:cNvSpPr>
      </xdr:nvSpPr>
      <xdr:spPr bwMode="auto">
        <a:xfrm>
          <a:off x="7038975" y="57816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35</xdr:row>
      <xdr:rowOff>19050</xdr:rowOff>
    </xdr:from>
    <xdr:to>
      <xdr:col>12</xdr:col>
      <xdr:colOff>0</xdr:colOff>
      <xdr:row>36</xdr:row>
      <xdr:rowOff>0</xdr:rowOff>
    </xdr:to>
    <xdr:sp macro="" textlink="">
      <xdr:nvSpPr>
        <xdr:cNvPr id="4415731" name="AutoShape 5">
          <a:extLst>
            <a:ext uri="{FF2B5EF4-FFF2-40B4-BE49-F238E27FC236}">
              <a16:creationId xmlns:a16="http://schemas.microsoft.com/office/drawing/2014/main" id="{00000000-0008-0000-0300-0000F3604300}"/>
            </a:ext>
          </a:extLst>
        </xdr:cNvPr>
        <xdr:cNvSpPr>
          <a:spLocks noChangeArrowheads="1"/>
        </xdr:cNvSpPr>
      </xdr:nvSpPr>
      <xdr:spPr bwMode="auto">
        <a:xfrm>
          <a:off x="7038975" y="59531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33</xdr:row>
      <xdr:rowOff>9525</xdr:rowOff>
    </xdr:from>
    <xdr:to>
      <xdr:col>20</xdr:col>
      <xdr:colOff>0</xdr:colOff>
      <xdr:row>33</xdr:row>
      <xdr:rowOff>152400</xdr:rowOff>
    </xdr:to>
    <xdr:sp macro="" textlink="">
      <xdr:nvSpPr>
        <xdr:cNvPr id="4415732" name="AutoShape 10">
          <a:extLst>
            <a:ext uri="{FF2B5EF4-FFF2-40B4-BE49-F238E27FC236}">
              <a16:creationId xmlns:a16="http://schemas.microsoft.com/office/drawing/2014/main" id="{00000000-0008-0000-0300-0000F4604300}"/>
            </a:ext>
          </a:extLst>
        </xdr:cNvPr>
        <xdr:cNvSpPr>
          <a:spLocks noChangeArrowheads="1"/>
        </xdr:cNvSpPr>
      </xdr:nvSpPr>
      <xdr:spPr bwMode="auto">
        <a:xfrm>
          <a:off x="8353425" y="56197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34</xdr:row>
      <xdr:rowOff>9525</xdr:rowOff>
    </xdr:from>
    <xdr:to>
      <xdr:col>20</xdr:col>
      <xdr:colOff>0</xdr:colOff>
      <xdr:row>34</xdr:row>
      <xdr:rowOff>152400</xdr:rowOff>
    </xdr:to>
    <xdr:sp macro="" textlink="">
      <xdr:nvSpPr>
        <xdr:cNvPr id="4415733" name="AutoShape 13">
          <a:extLst>
            <a:ext uri="{FF2B5EF4-FFF2-40B4-BE49-F238E27FC236}">
              <a16:creationId xmlns:a16="http://schemas.microsoft.com/office/drawing/2014/main" id="{00000000-0008-0000-0300-0000F5604300}"/>
            </a:ext>
          </a:extLst>
        </xdr:cNvPr>
        <xdr:cNvSpPr>
          <a:spLocks noChangeArrowheads="1"/>
        </xdr:cNvSpPr>
      </xdr:nvSpPr>
      <xdr:spPr bwMode="auto">
        <a:xfrm>
          <a:off x="8353425" y="57816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35</xdr:row>
      <xdr:rowOff>19050</xdr:rowOff>
    </xdr:from>
    <xdr:to>
      <xdr:col>20</xdr:col>
      <xdr:colOff>0</xdr:colOff>
      <xdr:row>36</xdr:row>
      <xdr:rowOff>0</xdr:rowOff>
    </xdr:to>
    <xdr:sp macro="" textlink="">
      <xdr:nvSpPr>
        <xdr:cNvPr id="4415734" name="AutoShape 14">
          <a:extLst>
            <a:ext uri="{FF2B5EF4-FFF2-40B4-BE49-F238E27FC236}">
              <a16:creationId xmlns:a16="http://schemas.microsoft.com/office/drawing/2014/main" id="{00000000-0008-0000-0300-0000F6604300}"/>
            </a:ext>
          </a:extLst>
        </xdr:cNvPr>
        <xdr:cNvSpPr>
          <a:spLocks noChangeArrowheads="1"/>
        </xdr:cNvSpPr>
      </xdr:nvSpPr>
      <xdr:spPr bwMode="auto">
        <a:xfrm>
          <a:off x="8353425" y="59531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36</xdr:row>
      <xdr:rowOff>9525</xdr:rowOff>
    </xdr:from>
    <xdr:to>
      <xdr:col>20</xdr:col>
      <xdr:colOff>0</xdr:colOff>
      <xdr:row>36</xdr:row>
      <xdr:rowOff>152400</xdr:rowOff>
    </xdr:to>
    <xdr:sp macro="" textlink="">
      <xdr:nvSpPr>
        <xdr:cNvPr id="4415735" name="AutoShape 15">
          <a:extLst>
            <a:ext uri="{FF2B5EF4-FFF2-40B4-BE49-F238E27FC236}">
              <a16:creationId xmlns:a16="http://schemas.microsoft.com/office/drawing/2014/main" id="{00000000-0008-0000-0300-0000F7604300}"/>
            </a:ext>
          </a:extLst>
        </xdr:cNvPr>
        <xdr:cNvSpPr>
          <a:spLocks noChangeArrowheads="1"/>
        </xdr:cNvSpPr>
      </xdr:nvSpPr>
      <xdr:spPr bwMode="auto">
        <a:xfrm>
          <a:off x="8353425" y="61055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38</xdr:row>
      <xdr:rowOff>9525</xdr:rowOff>
    </xdr:from>
    <xdr:to>
      <xdr:col>20</xdr:col>
      <xdr:colOff>0</xdr:colOff>
      <xdr:row>38</xdr:row>
      <xdr:rowOff>152400</xdr:rowOff>
    </xdr:to>
    <xdr:sp macro="" textlink="">
      <xdr:nvSpPr>
        <xdr:cNvPr id="4415736" name="AutoShape 16">
          <a:extLst>
            <a:ext uri="{FF2B5EF4-FFF2-40B4-BE49-F238E27FC236}">
              <a16:creationId xmlns:a16="http://schemas.microsoft.com/office/drawing/2014/main" id="{00000000-0008-0000-0300-0000F8604300}"/>
            </a:ext>
          </a:extLst>
        </xdr:cNvPr>
        <xdr:cNvSpPr>
          <a:spLocks noChangeArrowheads="1"/>
        </xdr:cNvSpPr>
      </xdr:nvSpPr>
      <xdr:spPr bwMode="auto">
        <a:xfrm>
          <a:off x="8353425" y="62674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10</xdr:row>
      <xdr:rowOff>9525</xdr:rowOff>
    </xdr:from>
    <xdr:to>
      <xdr:col>20</xdr:col>
      <xdr:colOff>0</xdr:colOff>
      <xdr:row>10</xdr:row>
      <xdr:rowOff>152400</xdr:rowOff>
    </xdr:to>
    <xdr:sp macro="" textlink="">
      <xdr:nvSpPr>
        <xdr:cNvPr id="53" name="AutoShape 16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rrowheads="1"/>
        </xdr:cNvSpPr>
      </xdr:nvSpPr>
      <xdr:spPr bwMode="auto">
        <a:xfrm>
          <a:off x="8282609" y="2229264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17</xdr:row>
      <xdr:rowOff>9525</xdr:rowOff>
    </xdr:from>
    <xdr:to>
      <xdr:col>20</xdr:col>
      <xdr:colOff>0</xdr:colOff>
      <xdr:row>17</xdr:row>
      <xdr:rowOff>152400</xdr:rowOff>
    </xdr:to>
    <xdr:sp macro="" textlink="">
      <xdr:nvSpPr>
        <xdr:cNvPr id="54" name="AutoShape 16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>
          <a:spLocks noChangeArrowheads="1"/>
        </xdr:cNvSpPr>
      </xdr:nvSpPr>
      <xdr:spPr bwMode="auto">
        <a:xfrm>
          <a:off x="8282609" y="3388829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23</xdr:row>
      <xdr:rowOff>9525</xdr:rowOff>
    </xdr:from>
    <xdr:to>
      <xdr:col>20</xdr:col>
      <xdr:colOff>0</xdr:colOff>
      <xdr:row>23</xdr:row>
      <xdr:rowOff>152400</xdr:rowOff>
    </xdr:to>
    <xdr:sp macro="" textlink="">
      <xdr:nvSpPr>
        <xdr:cNvPr id="55" name="AutoShape 16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>
          <a:spLocks noChangeArrowheads="1"/>
        </xdr:cNvSpPr>
      </xdr:nvSpPr>
      <xdr:spPr bwMode="auto">
        <a:xfrm>
          <a:off x="8282609" y="4714047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30</xdr:row>
      <xdr:rowOff>9525</xdr:rowOff>
    </xdr:from>
    <xdr:to>
      <xdr:col>20</xdr:col>
      <xdr:colOff>0</xdr:colOff>
      <xdr:row>30</xdr:row>
      <xdr:rowOff>152400</xdr:rowOff>
    </xdr:to>
    <xdr:sp macro="" textlink="">
      <xdr:nvSpPr>
        <xdr:cNvPr id="56" name="AutoShape 16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>
          <a:spLocks noChangeArrowheads="1"/>
        </xdr:cNvSpPr>
      </xdr:nvSpPr>
      <xdr:spPr bwMode="auto">
        <a:xfrm>
          <a:off x="8282609" y="5873612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37</xdr:row>
      <xdr:rowOff>9525</xdr:rowOff>
    </xdr:from>
    <xdr:to>
      <xdr:col>20</xdr:col>
      <xdr:colOff>0</xdr:colOff>
      <xdr:row>37</xdr:row>
      <xdr:rowOff>152400</xdr:rowOff>
    </xdr:to>
    <xdr:sp macro="" textlink="">
      <xdr:nvSpPr>
        <xdr:cNvPr id="57" name="AutoShape 1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>
          <a:spLocks noChangeArrowheads="1"/>
        </xdr:cNvSpPr>
      </xdr:nvSpPr>
      <xdr:spPr bwMode="auto">
        <a:xfrm>
          <a:off x="8282609" y="7033177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561975</xdr:colOff>
      <xdr:row>0</xdr:row>
      <xdr:rowOff>0</xdr:rowOff>
    </xdr:to>
    <xdr:pic>
      <xdr:nvPicPr>
        <xdr:cNvPr id="10615" name="Picture 1" descr="Logo WKO-Bundesinnung Bau">
          <a:extLst>
            <a:ext uri="{FF2B5EF4-FFF2-40B4-BE49-F238E27FC236}">
              <a16:creationId xmlns:a16="http://schemas.microsoft.com/office/drawing/2014/main" id="{00000000-0008-0000-0400-000077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123825</xdr:colOff>
      <xdr:row>38</xdr:row>
      <xdr:rowOff>47625</xdr:rowOff>
    </xdr:from>
    <xdr:to>
      <xdr:col>36</xdr:col>
      <xdr:colOff>314325</xdr:colOff>
      <xdr:row>55</xdr:row>
      <xdr:rowOff>38100</xdr:rowOff>
    </xdr:to>
    <xdr:graphicFrame macro="">
      <xdr:nvGraphicFramePr>
        <xdr:cNvPr id="2919724" name="Diagramm 1">
          <a:extLst>
            <a:ext uri="{FF2B5EF4-FFF2-40B4-BE49-F238E27FC236}">
              <a16:creationId xmlns:a16="http://schemas.microsoft.com/office/drawing/2014/main" id="{00000000-0008-0000-0500-00002C8D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123825</xdr:colOff>
      <xdr:row>56</xdr:row>
      <xdr:rowOff>76200</xdr:rowOff>
    </xdr:from>
    <xdr:to>
      <xdr:col>36</xdr:col>
      <xdr:colOff>314325</xdr:colOff>
      <xdr:row>73</xdr:row>
      <xdr:rowOff>66675</xdr:rowOff>
    </xdr:to>
    <xdr:graphicFrame macro="">
      <xdr:nvGraphicFramePr>
        <xdr:cNvPr id="2919725" name="Diagramm 2">
          <a:extLst>
            <a:ext uri="{FF2B5EF4-FFF2-40B4-BE49-F238E27FC236}">
              <a16:creationId xmlns:a16="http://schemas.microsoft.com/office/drawing/2014/main" id="{00000000-0008-0000-0500-00002D8D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152400</xdr:colOff>
      <xdr:row>74</xdr:row>
      <xdr:rowOff>114300</xdr:rowOff>
    </xdr:from>
    <xdr:to>
      <xdr:col>36</xdr:col>
      <xdr:colOff>514350</xdr:colOff>
      <xdr:row>95</xdr:row>
      <xdr:rowOff>142875</xdr:rowOff>
    </xdr:to>
    <xdr:graphicFrame macro="">
      <xdr:nvGraphicFramePr>
        <xdr:cNvPr id="2919726" name="Diagramm 5">
          <a:extLst>
            <a:ext uri="{FF2B5EF4-FFF2-40B4-BE49-F238E27FC236}">
              <a16:creationId xmlns:a16="http://schemas.microsoft.com/office/drawing/2014/main" id="{00000000-0008-0000-0500-00002E8D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49</xdr:row>
      <xdr:rowOff>125730</xdr:rowOff>
    </xdr:from>
    <xdr:to>
      <xdr:col>10</xdr:col>
      <xdr:colOff>0</xdr:colOff>
      <xdr:row>51</xdr:row>
      <xdr:rowOff>38200</xdr:rowOff>
    </xdr:to>
    <xdr:sp macro="" textlink="">
      <xdr:nvSpPr>
        <xdr:cNvPr id="2" name="Abgerundetes Rechtec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038850" y="9210675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121920</xdr:colOff>
      <xdr:row>67</xdr:row>
      <xdr:rowOff>333375</xdr:rowOff>
    </xdr:from>
    <xdr:to>
      <xdr:col>3</xdr:col>
      <xdr:colOff>700842</xdr:colOff>
      <xdr:row>69</xdr:row>
      <xdr:rowOff>11497</xdr:rowOff>
    </xdr:to>
    <xdr:sp macro="" textlink="">
      <xdr:nvSpPr>
        <xdr:cNvPr id="3" name="Abgerundetes Rechtec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867025" y="12677775"/>
          <a:ext cx="581025" cy="219076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133350</xdr:colOff>
      <xdr:row>56</xdr:row>
      <xdr:rowOff>342900</xdr:rowOff>
    </xdr:from>
    <xdr:to>
      <xdr:col>3</xdr:col>
      <xdr:colOff>708999</xdr:colOff>
      <xdr:row>58</xdr:row>
      <xdr:rowOff>19050</xdr:rowOff>
    </xdr:to>
    <xdr:sp macro="" textlink="">
      <xdr:nvSpPr>
        <xdr:cNvPr id="4" name="Abgerundetes Rechtec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876550" y="10696575"/>
          <a:ext cx="581025" cy="2286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121920</xdr:colOff>
      <xdr:row>45</xdr:row>
      <xdr:rowOff>392429</xdr:rowOff>
    </xdr:from>
    <xdr:to>
      <xdr:col>3</xdr:col>
      <xdr:colOff>700842</xdr:colOff>
      <xdr:row>47</xdr:row>
      <xdr:rowOff>11429</xdr:rowOff>
    </xdr:to>
    <xdr:sp macro="" textlink="">
      <xdr:nvSpPr>
        <xdr:cNvPr id="5" name="Abgerundetes Rechtec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7025" y="8601074"/>
          <a:ext cx="581025" cy="21907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38</xdr:row>
      <xdr:rowOff>144780</xdr:rowOff>
    </xdr:from>
    <xdr:to>
      <xdr:col>10</xdr:col>
      <xdr:colOff>0</xdr:colOff>
      <xdr:row>40</xdr:row>
      <xdr:rowOff>47780</xdr:rowOff>
    </xdr:to>
    <xdr:sp macro="" textlink="">
      <xdr:nvSpPr>
        <xdr:cNvPr id="6" name="Abgerundetes Rechtec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6038850" y="7153275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60</xdr:row>
      <xdr:rowOff>144780</xdr:rowOff>
    </xdr:from>
    <xdr:to>
      <xdr:col>10</xdr:col>
      <xdr:colOff>0</xdr:colOff>
      <xdr:row>62</xdr:row>
      <xdr:rowOff>126</xdr:rowOff>
    </xdr:to>
    <xdr:sp macro="" textlink="">
      <xdr:nvSpPr>
        <xdr:cNvPr id="7" name="Abgerundetes Rechteck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6038850" y="11315700"/>
          <a:ext cx="552450" cy="25717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121920</xdr:colOff>
      <xdr:row>34</xdr:row>
      <xdr:rowOff>428625</xdr:rowOff>
    </xdr:from>
    <xdr:to>
      <xdr:col>3</xdr:col>
      <xdr:colOff>700842</xdr:colOff>
      <xdr:row>36</xdr:row>
      <xdr:rowOff>11627</xdr:rowOff>
    </xdr:to>
    <xdr:sp macro="" textlink="">
      <xdr:nvSpPr>
        <xdr:cNvPr id="8" name="Abgerundetes Rechteck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2867025" y="6534150"/>
          <a:ext cx="581025" cy="21907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121920</xdr:colOff>
      <xdr:row>23</xdr:row>
      <xdr:rowOff>354330</xdr:rowOff>
    </xdr:from>
    <xdr:to>
      <xdr:col>3</xdr:col>
      <xdr:colOff>700842</xdr:colOff>
      <xdr:row>25</xdr:row>
      <xdr:rowOff>11430</xdr:rowOff>
    </xdr:to>
    <xdr:sp macro="" textlink="">
      <xdr:nvSpPr>
        <xdr:cNvPr id="9" name="Abgerundetes Rechteck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867025" y="4152900"/>
          <a:ext cx="581025" cy="2286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66675</xdr:colOff>
      <xdr:row>27</xdr:row>
      <xdr:rowOff>144780</xdr:rowOff>
    </xdr:from>
    <xdr:to>
      <xdr:col>10</xdr:col>
      <xdr:colOff>9525</xdr:colOff>
      <xdr:row>29</xdr:row>
      <xdr:rowOff>47780</xdr:rowOff>
    </xdr:to>
    <xdr:sp macro="" textlink="">
      <xdr:nvSpPr>
        <xdr:cNvPr id="10" name="Abgerundetes Rechteck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6048375" y="478155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66675</xdr:colOff>
      <xdr:row>16</xdr:row>
      <xdr:rowOff>144780</xdr:rowOff>
    </xdr:from>
    <xdr:to>
      <xdr:col>10</xdr:col>
      <xdr:colOff>9525</xdr:colOff>
      <xdr:row>18</xdr:row>
      <xdr:rowOff>47780</xdr:rowOff>
    </xdr:to>
    <xdr:sp macro="" textlink="">
      <xdr:nvSpPr>
        <xdr:cNvPr id="11" name="Abgerundetes Rechteck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6048375" y="259080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zoomScaleNormal="100" workbookViewId="0">
      <selection activeCell="A7" sqref="A7"/>
    </sheetView>
  </sheetViews>
  <sheetFormatPr baseColWidth="10" defaultColWidth="11.44140625" defaultRowHeight="13.2" x14ac:dyDescent="0.25"/>
  <cols>
    <col min="1" max="1" width="39.33203125" style="254" customWidth="1"/>
    <col min="2" max="2" width="11.44140625" style="254"/>
    <col min="3" max="3" width="3.6640625" style="254" customWidth="1"/>
    <col min="4" max="16384" width="11.44140625" style="254"/>
  </cols>
  <sheetData>
    <row r="1" spans="1:3" ht="17.399999999999999" x14ac:dyDescent="0.3">
      <c r="A1" s="253" t="s">
        <v>171</v>
      </c>
    </row>
    <row r="3" spans="1:3" ht="18" customHeight="1" x14ac:dyDescent="0.25">
      <c r="A3" s="255" t="s">
        <v>172</v>
      </c>
      <c r="B3" s="256">
        <f>Personaleinsatzplan!BE14</f>
        <v>99.674199576000007</v>
      </c>
      <c r="C3" s="257" t="s">
        <v>158</v>
      </c>
    </row>
    <row r="4" spans="1:3" ht="18" customHeight="1" x14ac:dyDescent="0.25">
      <c r="A4" s="255" t="s">
        <v>210</v>
      </c>
      <c r="B4" s="256">
        <f>Personaleinsatzplan!AY20</f>
        <v>53.058509279999996</v>
      </c>
      <c r="C4" s="257" t="s">
        <v>158</v>
      </c>
    </row>
    <row r="5" spans="1:3" ht="18" customHeight="1" x14ac:dyDescent="0.25">
      <c r="A5" s="255" t="s">
        <v>209</v>
      </c>
      <c r="B5" s="256">
        <f>Personaleinsatzplan!AS20</f>
        <v>90.957444480000007</v>
      </c>
      <c r="C5" s="257" t="s">
        <v>158</v>
      </c>
    </row>
    <row r="6" spans="1:3" ht="18" customHeight="1" x14ac:dyDescent="0.25">
      <c r="A6" s="255" t="s">
        <v>208</v>
      </c>
      <c r="B6" s="256">
        <f>Personaleinsatzplan!AM20</f>
        <v>109.90691208000001</v>
      </c>
      <c r="C6" s="257" t="s">
        <v>158</v>
      </c>
    </row>
    <row r="7" spans="1:3" ht="18" customHeight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showGridLines="0" zoomScaleNormal="100" workbookViewId="0">
      <selection activeCell="A8" sqref="A8"/>
    </sheetView>
  </sheetViews>
  <sheetFormatPr baseColWidth="10" defaultRowHeight="13.2" x14ac:dyDescent="0.25"/>
  <cols>
    <col min="1" max="1" width="24.44140625" customWidth="1"/>
    <col min="2" max="2" width="20.6640625" customWidth="1"/>
    <col min="3" max="3" width="10.109375" customWidth="1"/>
    <col min="4" max="4" width="16.6640625" customWidth="1"/>
  </cols>
  <sheetData>
    <row r="1" spans="1:3" ht="17.399999999999999" x14ac:dyDescent="0.3">
      <c r="A1" s="61" t="s">
        <v>175</v>
      </c>
    </row>
    <row r="3" spans="1:3" s="5" customFormat="1" ht="20.100000000000001" customHeight="1" x14ac:dyDescent="0.25">
      <c r="A3" s="205" t="s">
        <v>166</v>
      </c>
      <c r="B3" s="262" t="s">
        <v>231</v>
      </c>
      <c r="C3" s="204"/>
    </row>
    <row r="4" spans="1:3" s="5" customFormat="1" ht="20.100000000000001" customHeight="1" x14ac:dyDescent="0.25">
      <c r="A4" s="205" t="s">
        <v>54</v>
      </c>
      <c r="B4" s="262" t="s">
        <v>232</v>
      </c>
      <c r="C4" s="204"/>
    </row>
    <row r="5" spans="1:3" s="5" customFormat="1" ht="20.100000000000001" customHeight="1" x14ac:dyDescent="0.25">
      <c r="A5" s="205" t="s">
        <v>177</v>
      </c>
      <c r="B5" s="263">
        <v>19</v>
      </c>
      <c r="C5" s="205" t="s">
        <v>127</v>
      </c>
    </row>
    <row r="6" spans="1:3" s="5" customFormat="1" ht="20.100000000000001" customHeight="1" x14ac:dyDescent="0.25">
      <c r="A6" s="205" t="s">
        <v>77</v>
      </c>
      <c r="B6" s="263">
        <v>1000</v>
      </c>
      <c r="C6" s="205" t="s">
        <v>168</v>
      </c>
    </row>
    <row r="7" spans="1:3" s="5" customFormat="1" ht="20.100000000000001" customHeight="1" x14ac:dyDescent="0.25">
      <c r="A7" s="205" t="s">
        <v>169</v>
      </c>
      <c r="B7" s="264">
        <v>2005</v>
      </c>
      <c r="C7" s="205" t="s">
        <v>170</v>
      </c>
    </row>
    <row r="8" spans="1:3" s="5" customFormat="1" ht="20.100000000000001" customHeight="1" x14ac:dyDescent="0.25">
      <c r="A8" s="205" t="s">
        <v>84</v>
      </c>
      <c r="B8" s="206">
        <f>B6*B7</f>
        <v>2005000</v>
      </c>
      <c r="C8" s="205" t="s">
        <v>167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3"/>
  <sheetViews>
    <sheetView showGridLines="0" zoomScaleNormal="100" zoomScaleSheetLayoutView="55" workbookViewId="0">
      <selection activeCell="A29" sqref="A29"/>
    </sheetView>
  </sheetViews>
  <sheetFormatPr baseColWidth="10" defaultColWidth="11.44140625" defaultRowHeight="15" x14ac:dyDescent="0.25"/>
  <cols>
    <col min="1" max="1" width="4.88671875" style="40" customWidth="1"/>
    <col min="2" max="2" width="35.6640625" style="40" customWidth="1"/>
    <col min="3" max="3" width="1.109375" style="40" customWidth="1"/>
    <col min="4" max="4" width="20.109375" style="40" bestFit="1" customWidth="1"/>
    <col min="5" max="5" width="8.44140625" style="40" customWidth="1"/>
    <col min="6" max="6" width="15.109375" style="40" customWidth="1"/>
    <col min="7" max="7" width="1.109375" style="40" customWidth="1"/>
    <col min="8" max="8" width="17.44140625" style="40" customWidth="1"/>
    <col min="9" max="9" width="8.44140625" style="40" customWidth="1"/>
    <col min="10" max="16384" width="11.44140625" style="40"/>
  </cols>
  <sheetData>
    <row r="1" spans="1:17" ht="17.399999999999999" x14ac:dyDescent="0.3">
      <c r="A1" s="61" t="s">
        <v>211</v>
      </c>
      <c r="B1" s="39"/>
      <c r="C1" s="39"/>
      <c r="D1" s="39"/>
      <c r="E1" s="39"/>
      <c r="F1" s="39"/>
      <c r="G1" s="39"/>
      <c r="H1" s="39"/>
      <c r="I1" s="39"/>
    </row>
    <row r="2" spans="1:17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17" s="32" customFormat="1" ht="15.6" x14ac:dyDescent="0.3">
      <c r="A3" s="31" t="s">
        <v>53</v>
      </c>
      <c r="B3" s="39"/>
      <c r="C3" s="31"/>
      <c r="D3" s="346" t="str">
        <f>Projektannahmen!B3</f>
        <v>Bürogebäude 3-stöckig, Salzburg</v>
      </c>
      <c r="E3" s="346"/>
      <c r="F3" s="346"/>
      <c r="G3" s="346"/>
      <c r="H3" s="346"/>
      <c r="I3" s="346"/>
      <c r="J3" s="120"/>
    </row>
    <row r="4" spans="1:17" s="32" customFormat="1" ht="15.6" x14ac:dyDescent="0.3">
      <c r="A4" s="31" t="s">
        <v>54</v>
      </c>
      <c r="B4" s="39"/>
      <c r="C4" s="31"/>
      <c r="D4" s="347" t="str">
        <f>Projektannahmen!B4</f>
        <v>AG 02</v>
      </c>
      <c r="E4" s="348"/>
      <c r="F4" s="348"/>
      <c r="G4" s="348"/>
      <c r="H4" s="349"/>
      <c r="I4" s="119"/>
      <c r="J4" s="120"/>
    </row>
    <row r="5" spans="1:17" s="32" customFormat="1" ht="15.6" x14ac:dyDescent="0.3">
      <c r="A5" s="31"/>
      <c r="B5" s="31"/>
      <c r="C5" s="31"/>
      <c r="D5" s="31"/>
      <c r="E5" s="31"/>
      <c r="F5" s="31"/>
      <c r="G5" s="31"/>
      <c r="H5" s="31"/>
      <c r="I5" s="31"/>
    </row>
    <row r="6" spans="1:17" s="32" customFormat="1" ht="16.2" thickBot="1" x14ac:dyDescent="0.35">
      <c r="A6" s="31"/>
      <c r="B6" s="31"/>
      <c r="C6" s="31"/>
      <c r="D6" s="350" t="s">
        <v>89</v>
      </c>
      <c r="E6" s="350"/>
      <c r="F6" s="350"/>
      <c r="G6" s="43"/>
      <c r="H6" s="350" t="s">
        <v>90</v>
      </c>
      <c r="I6" s="350"/>
    </row>
    <row r="7" spans="1:17" s="1" customFormat="1" ht="28.2" thickBot="1" x14ac:dyDescent="0.3">
      <c r="A7" s="57" t="s">
        <v>57</v>
      </c>
      <c r="B7" s="59" t="s">
        <v>58</v>
      </c>
      <c r="C7" s="43"/>
      <c r="D7" s="79" t="s">
        <v>135</v>
      </c>
      <c r="E7" s="58" t="s">
        <v>91</v>
      </c>
      <c r="F7" s="59" t="s">
        <v>62</v>
      </c>
      <c r="G7" s="63"/>
      <c r="H7" s="57" t="s">
        <v>113</v>
      </c>
      <c r="I7" s="59" t="s">
        <v>91</v>
      </c>
    </row>
    <row r="8" spans="1:17" s="32" customFormat="1" ht="16.2" thickBot="1" x14ac:dyDescent="0.35">
      <c r="A8" s="31"/>
      <c r="B8" s="31"/>
      <c r="C8" s="31"/>
      <c r="D8" s="31"/>
      <c r="E8" s="31"/>
      <c r="F8" s="31"/>
      <c r="G8" s="31"/>
      <c r="H8" s="31"/>
      <c r="I8" s="31"/>
    </row>
    <row r="9" spans="1:17" s="68" customFormat="1" ht="19.5" customHeight="1" thickBot="1" x14ac:dyDescent="0.3">
      <c r="A9" s="47" t="s">
        <v>178</v>
      </c>
      <c r="B9" s="48"/>
      <c r="C9" s="69"/>
      <c r="D9" s="73" t="s">
        <v>92</v>
      </c>
      <c r="E9" s="74"/>
      <c r="F9" s="75">
        <v>3</v>
      </c>
      <c r="G9" s="69"/>
      <c r="H9" s="118"/>
      <c r="I9" s="48"/>
    </row>
    <row r="10" spans="1:17" s="1" customFormat="1" ht="7.5" customHeight="1" x14ac:dyDescent="0.25">
      <c r="A10" s="43"/>
      <c r="C10" s="43"/>
      <c r="D10" s="50"/>
      <c r="E10" s="43"/>
      <c r="F10" s="43"/>
      <c r="G10" s="43"/>
      <c r="H10" s="43"/>
    </row>
    <row r="11" spans="1:17" s="51" customFormat="1" ht="27.6" x14ac:dyDescent="0.25">
      <c r="A11" s="269" t="s">
        <v>181</v>
      </c>
      <c r="B11" s="62" t="s">
        <v>180</v>
      </c>
      <c r="C11" s="64"/>
      <c r="D11" s="65">
        <v>0.5</v>
      </c>
      <c r="E11" s="66">
        <v>3</v>
      </c>
      <c r="F11" s="351" t="s">
        <v>233</v>
      </c>
      <c r="G11" s="54"/>
      <c r="H11" s="209"/>
      <c r="I11" s="66">
        <v>0</v>
      </c>
    </row>
    <row r="12" spans="1:17" s="51" customFormat="1" ht="22.5" customHeight="1" x14ac:dyDescent="0.25">
      <c r="A12" s="269" t="s">
        <v>181</v>
      </c>
      <c r="B12" s="62" t="s">
        <v>182</v>
      </c>
      <c r="C12" s="64"/>
      <c r="D12" s="65">
        <v>0.5</v>
      </c>
      <c r="E12" s="66">
        <v>3</v>
      </c>
      <c r="F12" s="352"/>
      <c r="G12" s="54"/>
      <c r="H12" s="210"/>
      <c r="I12" s="67">
        <v>0</v>
      </c>
    </row>
    <row r="13" spans="1:17" s="51" customFormat="1" ht="22.5" customHeight="1" x14ac:dyDescent="0.25">
      <c r="A13" s="269" t="s">
        <v>181</v>
      </c>
      <c r="B13" s="62" t="s">
        <v>183</v>
      </c>
      <c r="C13" s="64"/>
      <c r="D13" s="65">
        <v>0.5</v>
      </c>
      <c r="E13" s="66">
        <v>3</v>
      </c>
      <c r="F13" s="352"/>
      <c r="G13" s="54"/>
      <c r="H13" s="210"/>
      <c r="I13" s="67">
        <v>0</v>
      </c>
    </row>
    <row r="14" spans="1:17" s="51" customFormat="1" ht="22.5" customHeight="1" x14ac:dyDescent="0.25">
      <c r="A14" s="269" t="s">
        <v>181</v>
      </c>
      <c r="B14" s="62" t="s">
        <v>184</v>
      </c>
      <c r="C14" s="64"/>
      <c r="D14" s="65">
        <v>0.5</v>
      </c>
      <c r="E14" s="66">
        <v>3</v>
      </c>
      <c r="F14" s="352"/>
      <c r="G14" s="54"/>
      <c r="H14" s="210"/>
      <c r="I14" s="67">
        <v>0</v>
      </c>
    </row>
    <row r="15" spans="1:17" s="51" customFormat="1" ht="22.5" customHeight="1" x14ac:dyDescent="0.25">
      <c r="A15" s="269" t="s">
        <v>181</v>
      </c>
      <c r="B15" s="62" t="s">
        <v>225</v>
      </c>
      <c r="C15" s="64"/>
      <c r="D15" s="65">
        <v>0.5</v>
      </c>
      <c r="E15" s="66">
        <v>3</v>
      </c>
      <c r="F15" s="353"/>
      <c r="G15" s="54"/>
      <c r="H15" s="210"/>
      <c r="I15" s="67">
        <v>0</v>
      </c>
    </row>
    <row r="16" spans="1:17" s="1" customFormat="1" ht="14.4" thickBot="1" x14ac:dyDescent="0.3">
      <c r="A16" s="43"/>
      <c r="B16" s="43"/>
      <c r="C16" s="43"/>
      <c r="D16" s="43"/>
      <c r="E16" s="43"/>
      <c r="F16" s="43"/>
      <c r="G16" s="43"/>
      <c r="H16" s="43"/>
      <c r="I16" s="43"/>
      <c r="K16" s="51"/>
      <c r="L16" s="51"/>
      <c r="M16" s="51"/>
      <c r="N16" s="51"/>
      <c r="O16" s="51"/>
      <c r="P16" s="51"/>
      <c r="Q16" s="51"/>
    </row>
    <row r="17" spans="1:17" s="68" customFormat="1" ht="19.5" customHeight="1" thickBot="1" x14ac:dyDescent="0.3">
      <c r="A17" s="47" t="s">
        <v>179</v>
      </c>
      <c r="B17" s="48"/>
      <c r="C17" s="69"/>
      <c r="D17" s="73" t="s">
        <v>92</v>
      </c>
      <c r="E17" s="74"/>
      <c r="F17" s="75">
        <v>4</v>
      </c>
      <c r="G17" s="69"/>
      <c r="H17" s="118"/>
      <c r="I17" s="48"/>
      <c r="K17" s="51"/>
      <c r="L17" s="51"/>
      <c r="M17" s="51"/>
      <c r="N17" s="51"/>
      <c r="O17" s="51"/>
      <c r="P17" s="51"/>
      <c r="Q17" s="51"/>
    </row>
    <row r="18" spans="1:17" s="1" customFormat="1" ht="7.5" customHeight="1" x14ac:dyDescent="0.25">
      <c r="A18" s="43"/>
      <c r="C18" s="43"/>
      <c r="D18" s="50"/>
      <c r="E18" s="43"/>
      <c r="F18" s="43"/>
      <c r="G18" s="43"/>
      <c r="H18" s="43"/>
      <c r="K18" s="51"/>
      <c r="L18" s="51"/>
      <c r="M18" s="51"/>
      <c r="N18" s="51"/>
      <c r="O18" s="51"/>
      <c r="P18" s="51"/>
      <c r="Q18" s="51"/>
    </row>
    <row r="19" spans="1:17" s="51" customFormat="1" ht="27.6" x14ac:dyDescent="0.25">
      <c r="A19" s="269" t="s">
        <v>185</v>
      </c>
      <c r="B19" s="62" t="s">
        <v>180</v>
      </c>
      <c r="C19" s="64"/>
      <c r="D19" s="65">
        <v>1</v>
      </c>
      <c r="E19" s="66">
        <v>4</v>
      </c>
      <c r="F19" s="208"/>
      <c r="G19" s="54"/>
      <c r="H19" s="209"/>
      <c r="I19" s="66">
        <v>0</v>
      </c>
    </row>
    <row r="20" spans="1:17" s="51" customFormat="1" ht="22.5" customHeight="1" x14ac:dyDescent="0.25">
      <c r="A20" s="269" t="s">
        <v>185</v>
      </c>
      <c r="B20" s="62" t="s">
        <v>182</v>
      </c>
      <c r="C20" s="64"/>
      <c r="D20" s="65">
        <v>1</v>
      </c>
      <c r="E20" s="66">
        <v>4</v>
      </c>
      <c r="F20" s="208"/>
      <c r="G20" s="54"/>
      <c r="H20" s="210"/>
      <c r="I20" s="67">
        <v>0</v>
      </c>
    </row>
    <row r="21" spans="1:17" s="51" customFormat="1" ht="22.5" customHeight="1" x14ac:dyDescent="0.25">
      <c r="A21" s="269" t="s">
        <v>185</v>
      </c>
      <c r="B21" s="62" t="s">
        <v>183</v>
      </c>
      <c r="C21" s="64"/>
      <c r="D21" s="65">
        <v>1</v>
      </c>
      <c r="E21" s="66">
        <v>4</v>
      </c>
      <c r="F21" s="208"/>
      <c r="G21" s="54"/>
      <c r="H21" s="210"/>
      <c r="I21" s="67">
        <v>0</v>
      </c>
    </row>
    <row r="22" spans="1:17" s="51" customFormat="1" ht="22.5" customHeight="1" x14ac:dyDescent="0.25">
      <c r="A22" s="269" t="s">
        <v>185</v>
      </c>
      <c r="B22" s="62" t="s">
        <v>184</v>
      </c>
      <c r="C22" s="64"/>
      <c r="D22" s="65">
        <v>1</v>
      </c>
      <c r="E22" s="66">
        <v>4</v>
      </c>
      <c r="F22" s="208"/>
      <c r="G22" s="54"/>
      <c r="H22" s="210"/>
      <c r="I22" s="67">
        <v>0</v>
      </c>
    </row>
    <row r="23" spans="1:17" s="51" customFormat="1" ht="22.5" customHeight="1" x14ac:dyDescent="0.25">
      <c r="A23" s="269" t="s">
        <v>185</v>
      </c>
      <c r="B23" s="62" t="s">
        <v>225</v>
      </c>
      <c r="C23" s="64"/>
      <c r="D23" s="65">
        <v>1</v>
      </c>
      <c r="E23" s="66">
        <v>4</v>
      </c>
      <c r="F23" s="208"/>
      <c r="G23" s="54"/>
      <c r="H23" s="210"/>
      <c r="I23" s="67">
        <v>0</v>
      </c>
    </row>
    <row r="24" spans="1:17" s="1" customFormat="1" ht="14.4" thickBot="1" x14ac:dyDescent="0.3">
      <c r="A24" s="43"/>
      <c r="B24" s="43"/>
      <c r="C24" s="43"/>
      <c r="D24" s="43"/>
      <c r="E24" s="43"/>
      <c r="F24" s="43"/>
      <c r="G24" s="43"/>
      <c r="H24" s="43"/>
      <c r="I24" s="43"/>
    </row>
    <row r="25" spans="1:17" s="68" customFormat="1" ht="19.5" customHeight="1" thickBot="1" x14ac:dyDescent="0.3">
      <c r="A25" s="47" t="s">
        <v>66</v>
      </c>
      <c r="B25" s="48"/>
      <c r="C25" s="69"/>
      <c r="D25" s="73" t="s">
        <v>92</v>
      </c>
      <c r="E25" s="74"/>
      <c r="F25" s="75">
        <v>2</v>
      </c>
      <c r="G25" s="69"/>
      <c r="H25" s="118"/>
      <c r="I25" s="48"/>
    </row>
    <row r="26" spans="1:17" s="1" customFormat="1" ht="7.5" customHeight="1" x14ac:dyDescent="0.25">
      <c r="A26" s="43"/>
      <c r="C26" s="43"/>
      <c r="D26" s="50"/>
      <c r="E26" s="43"/>
      <c r="F26" s="43"/>
      <c r="G26" s="43"/>
      <c r="H26" s="43"/>
    </row>
    <row r="27" spans="1:17" s="51" customFormat="1" ht="27.6" x14ac:dyDescent="0.25">
      <c r="A27" s="269" t="s">
        <v>186</v>
      </c>
      <c r="B27" s="62" t="s">
        <v>180</v>
      </c>
      <c r="C27" s="64"/>
      <c r="D27" s="65">
        <v>1</v>
      </c>
      <c r="E27" s="66">
        <v>2</v>
      </c>
      <c r="F27" s="208"/>
      <c r="G27" s="54"/>
      <c r="H27" s="209"/>
      <c r="I27" s="66">
        <v>0</v>
      </c>
    </row>
    <row r="28" spans="1:17" s="51" customFormat="1" ht="22.5" customHeight="1" x14ac:dyDescent="0.25">
      <c r="A28" s="269" t="s">
        <v>186</v>
      </c>
      <c r="B28" s="62" t="s">
        <v>182</v>
      </c>
      <c r="C28" s="64"/>
      <c r="D28" s="65">
        <v>1</v>
      </c>
      <c r="E28" s="66">
        <v>2</v>
      </c>
      <c r="F28" s="208"/>
      <c r="G28" s="54"/>
      <c r="H28" s="210"/>
      <c r="I28" s="67">
        <v>0</v>
      </c>
    </row>
    <row r="29" spans="1:17" s="51" customFormat="1" ht="22.5" customHeight="1" x14ac:dyDescent="0.25">
      <c r="A29" s="269" t="s">
        <v>186</v>
      </c>
      <c r="B29" s="62" t="s">
        <v>183</v>
      </c>
      <c r="C29" s="64"/>
      <c r="D29" s="65">
        <v>1</v>
      </c>
      <c r="E29" s="66">
        <v>2</v>
      </c>
      <c r="F29" s="208"/>
      <c r="G29" s="54"/>
      <c r="H29" s="210"/>
      <c r="I29" s="67">
        <v>0</v>
      </c>
    </row>
    <row r="30" spans="1:17" s="51" customFormat="1" ht="22.5" customHeight="1" x14ac:dyDescent="0.25">
      <c r="A30" s="269" t="s">
        <v>186</v>
      </c>
      <c r="B30" s="62" t="s">
        <v>184</v>
      </c>
      <c r="C30" s="64"/>
      <c r="D30" s="65">
        <v>1</v>
      </c>
      <c r="E30" s="66">
        <v>2</v>
      </c>
      <c r="F30" s="208"/>
      <c r="G30" s="54"/>
      <c r="H30" s="210"/>
      <c r="I30" s="67">
        <v>0</v>
      </c>
    </row>
    <row r="31" spans="1:17" s="51" customFormat="1" ht="22.5" customHeight="1" x14ac:dyDescent="0.25">
      <c r="A31" s="269" t="s">
        <v>186</v>
      </c>
      <c r="B31" s="62" t="s">
        <v>225</v>
      </c>
      <c r="C31" s="64"/>
      <c r="D31" s="65">
        <v>1</v>
      </c>
      <c r="E31" s="66">
        <v>2</v>
      </c>
      <c r="F31" s="208"/>
      <c r="G31" s="54"/>
      <c r="H31" s="210"/>
      <c r="I31" s="67">
        <v>0</v>
      </c>
    </row>
    <row r="32" spans="1:17" s="1" customFormat="1" ht="14.4" thickBot="1" x14ac:dyDescent="0.3">
      <c r="A32" s="43"/>
      <c r="B32" s="43"/>
      <c r="C32" s="43"/>
      <c r="D32" s="43"/>
      <c r="E32" s="43"/>
      <c r="F32" s="43"/>
      <c r="G32" s="43"/>
      <c r="H32" s="43"/>
      <c r="I32" s="43"/>
    </row>
    <row r="33" spans="1:9" s="68" customFormat="1" ht="19.5" customHeight="1" thickBot="1" x14ac:dyDescent="0.3">
      <c r="A33" s="47" t="s">
        <v>68</v>
      </c>
      <c r="B33" s="48"/>
      <c r="C33" s="69"/>
      <c r="D33" s="73" t="str">
        <f>D25</f>
        <v>Dauer d. Phase [Mo]</v>
      </c>
      <c r="E33" s="74"/>
      <c r="F33" s="75">
        <v>8</v>
      </c>
      <c r="G33" s="69"/>
      <c r="H33" s="118"/>
      <c r="I33" s="48"/>
    </row>
    <row r="34" spans="1:9" s="1" customFormat="1" ht="7.5" customHeight="1" x14ac:dyDescent="0.25">
      <c r="A34" s="43"/>
      <c r="C34" s="43"/>
      <c r="D34" s="50"/>
      <c r="E34" s="43"/>
      <c r="F34" s="43"/>
      <c r="G34" s="43"/>
      <c r="H34" s="43"/>
    </row>
    <row r="35" spans="1:9" s="51" customFormat="1" ht="33" customHeight="1" x14ac:dyDescent="0.25">
      <c r="A35" s="269" t="s">
        <v>187</v>
      </c>
      <c r="B35" s="62" t="s">
        <v>180</v>
      </c>
      <c r="C35" s="64"/>
      <c r="D35" s="65">
        <v>0.5</v>
      </c>
      <c r="E35" s="66">
        <v>8</v>
      </c>
      <c r="F35" s="343" t="s">
        <v>234</v>
      </c>
      <c r="G35" s="54"/>
      <c r="H35" s="209"/>
      <c r="I35" s="66">
        <v>0</v>
      </c>
    </row>
    <row r="36" spans="1:9" s="51" customFormat="1" ht="27" customHeight="1" x14ac:dyDescent="0.25">
      <c r="A36" s="269" t="s">
        <v>187</v>
      </c>
      <c r="B36" s="62" t="s">
        <v>182</v>
      </c>
      <c r="C36" s="64"/>
      <c r="D36" s="65">
        <v>0.5</v>
      </c>
      <c r="E36" s="66">
        <v>8</v>
      </c>
      <c r="F36" s="344"/>
      <c r="G36" s="54"/>
      <c r="H36" s="209"/>
      <c r="I36" s="67">
        <v>0</v>
      </c>
    </row>
    <row r="37" spans="1:9" s="51" customFormat="1" ht="24.75" customHeight="1" x14ac:dyDescent="0.25">
      <c r="A37" s="269" t="s">
        <v>187</v>
      </c>
      <c r="B37" s="62" t="s">
        <v>183</v>
      </c>
      <c r="C37" s="64"/>
      <c r="D37" s="65">
        <v>0.5</v>
      </c>
      <c r="E37" s="66">
        <v>8</v>
      </c>
      <c r="F37" s="344"/>
      <c r="G37" s="54"/>
      <c r="H37" s="209"/>
      <c r="I37" s="67">
        <v>0</v>
      </c>
    </row>
    <row r="38" spans="1:9" s="51" customFormat="1" ht="25.5" customHeight="1" x14ac:dyDescent="0.25">
      <c r="A38" s="269" t="s">
        <v>187</v>
      </c>
      <c r="B38" s="62" t="s">
        <v>184</v>
      </c>
      <c r="C38" s="64"/>
      <c r="D38" s="65">
        <v>0.5</v>
      </c>
      <c r="E38" s="66">
        <v>8</v>
      </c>
      <c r="F38" s="344"/>
      <c r="G38" s="54"/>
      <c r="H38" s="209"/>
      <c r="I38" s="67">
        <v>0</v>
      </c>
    </row>
    <row r="39" spans="1:9" s="51" customFormat="1" ht="25.5" customHeight="1" x14ac:dyDescent="0.25">
      <c r="A39" s="269" t="s">
        <v>187</v>
      </c>
      <c r="B39" s="62" t="s">
        <v>225</v>
      </c>
      <c r="C39" s="64"/>
      <c r="D39" s="65">
        <v>0.5</v>
      </c>
      <c r="E39" s="66">
        <v>8</v>
      </c>
      <c r="F39" s="345"/>
      <c r="G39" s="54"/>
      <c r="H39" s="209"/>
      <c r="I39" s="67">
        <v>0</v>
      </c>
    </row>
    <row r="40" spans="1:9" s="1" customFormat="1" ht="14.4" thickBot="1" x14ac:dyDescent="0.3">
      <c r="A40" s="43"/>
      <c r="B40" s="43"/>
      <c r="C40" s="43"/>
      <c r="D40" s="43"/>
      <c r="E40" s="43"/>
      <c r="F40" s="43"/>
      <c r="G40" s="43"/>
      <c r="H40" s="43"/>
      <c r="I40" s="43"/>
    </row>
    <row r="41" spans="1:9" s="68" customFormat="1" ht="19.5" customHeight="1" thickBot="1" x14ac:dyDescent="0.3">
      <c r="A41" s="47" t="s">
        <v>67</v>
      </c>
      <c r="B41" s="48"/>
      <c r="C41" s="69"/>
      <c r="D41" s="73" t="str">
        <f>D25</f>
        <v>Dauer d. Phase [Mo]</v>
      </c>
      <c r="E41" s="74"/>
      <c r="F41" s="75">
        <v>2</v>
      </c>
      <c r="G41" s="69"/>
      <c r="H41" s="118"/>
      <c r="I41" s="48"/>
    </row>
    <row r="42" spans="1:9" s="1" customFormat="1" ht="7.5" customHeight="1" x14ac:dyDescent="0.25">
      <c r="A42" s="43"/>
      <c r="C42" s="43"/>
      <c r="D42" s="50"/>
      <c r="E42" s="43"/>
      <c r="F42" s="43"/>
      <c r="G42" s="43"/>
      <c r="H42" s="43"/>
    </row>
    <row r="43" spans="1:9" s="51" customFormat="1" ht="27.6" x14ac:dyDescent="0.25">
      <c r="A43" s="269" t="s">
        <v>188</v>
      </c>
      <c r="B43" s="62" t="s">
        <v>180</v>
      </c>
      <c r="C43" s="54"/>
      <c r="D43" s="65">
        <v>0.5</v>
      </c>
      <c r="E43" s="66">
        <v>2</v>
      </c>
      <c r="F43" s="343" t="s">
        <v>234</v>
      </c>
      <c r="G43" s="54"/>
      <c r="H43" s="209"/>
      <c r="I43" s="66">
        <v>0</v>
      </c>
    </row>
    <row r="44" spans="1:9" s="51" customFormat="1" ht="23.25" customHeight="1" x14ac:dyDescent="0.25">
      <c r="A44" s="269" t="s">
        <v>188</v>
      </c>
      <c r="B44" s="62" t="s">
        <v>182</v>
      </c>
      <c r="C44" s="54"/>
      <c r="D44" s="65">
        <v>0.5</v>
      </c>
      <c r="E44" s="66">
        <v>2</v>
      </c>
      <c r="F44" s="344"/>
      <c r="G44" s="54"/>
      <c r="H44" s="209"/>
      <c r="I44" s="67">
        <v>0</v>
      </c>
    </row>
    <row r="45" spans="1:9" s="51" customFormat="1" ht="27" customHeight="1" x14ac:dyDescent="0.25">
      <c r="A45" s="269" t="s">
        <v>188</v>
      </c>
      <c r="B45" s="62" t="s">
        <v>183</v>
      </c>
      <c r="C45" s="54"/>
      <c r="D45" s="65">
        <v>0.5</v>
      </c>
      <c r="E45" s="66">
        <v>2</v>
      </c>
      <c r="F45" s="344"/>
      <c r="G45" s="54"/>
      <c r="H45" s="209"/>
      <c r="I45" s="67">
        <v>0</v>
      </c>
    </row>
    <row r="46" spans="1:9" s="51" customFormat="1" ht="24.75" customHeight="1" x14ac:dyDescent="0.25">
      <c r="A46" s="269" t="s">
        <v>188</v>
      </c>
      <c r="B46" s="62" t="s">
        <v>184</v>
      </c>
      <c r="C46" s="54"/>
      <c r="D46" s="65">
        <v>0.5</v>
      </c>
      <c r="E46" s="66">
        <v>2</v>
      </c>
      <c r="F46" s="344"/>
      <c r="G46" s="54"/>
      <c r="H46" s="209"/>
      <c r="I46" s="67">
        <v>0</v>
      </c>
    </row>
    <row r="47" spans="1:9" s="51" customFormat="1" ht="24.75" customHeight="1" x14ac:dyDescent="0.25">
      <c r="A47" s="269" t="s">
        <v>188</v>
      </c>
      <c r="B47" s="62" t="s">
        <v>225</v>
      </c>
      <c r="C47" s="54"/>
      <c r="D47" s="65">
        <v>0.5</v>
      </c>
      <c r="E47" s="66">
        <v>2</v>
      </c>
      <c r="F47" s="345"/>
      <c r="G47" s="54"/>
      <c r="H47" s="209"/>
      <c r="I47" s="67">
        <v>0</v>
      </c>
    </row>
    <row r="48" spans="1:9" s="1" customFormat="1" ht="14.4" thickBot="1" x14ac:dyDescent="0.3">
      <c r="A48" s="43"/>
      <c r="B48" s="43"/>
      <c r="C48" s="43"/>
      <c r="D48" s="43"/>
      <c r="E48" s="43"/>
      <c r="F48" s="43"/>
      <c r="G48" s="43"/>
      <c r="H48" s="88"/>
      <c r="I48" s="43"/>
    </row>
    <row r="49" spans="1:9" ht="16.2" thickBot="1" x14ac:dyDescent="0.35">
      <c r="A49" s="89" t="s">
        <v>115</v>
      </c>
      <c r="B49" s="90"/>
      <c r="D49" s="43"/>
      <c r="E49" s="43"/>
      <c r="F49" s="207">
        <f>F9+F17+F25+F33+F41</f>
        <v>19</v>
      </c>
      <c r="G49" s="43"/>
      <c r="H49" s="88"/>
      <c r="I49" s="43"/>
    </row>
    <row r="50" spans="1:9" x14ac:dyDescent="0.25">
      <c r="A50" s="43"/>
      <c r="B50" s="43"/>
      <c r="C50" s="43"/>
      <c r="D50" s="43"/>
      <c r="E50" s="43"/>
      <c r="F50" s="43"/>
      <c r="G50" s="43"/>
      <c r="H50" s="43"/>
      <c r="I50" s="43"/>
    </row>
    <row r="51" spans="1:9" x14ac:dyDescent="0.25">
      <c r="G51" s="43"/>
    </row>
    <row r="52" spans="1:9" x14ac:dyDescent="0.25">
      <c r="G52" s="43"/>
    </row>
    <row r="53" spans="1:9" x14ac:dyDescent="0.25">
      <c r="G53" s="43"/>
    </row>
  </sheetData>
  <mergeCells count="7">
    <mergeCell ref="F43:F47"/>
    <mergeCell ref="D3:I3"/>
    <mergeCell ref="D4:H4"/>
    <mergeCell ref="D6:F6"/>
    <mergeCell ref="H6:I6"/>
    <mergeCell ref="F35:F39"/>
    <mergeCell ref="F11:F15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86" fitToHeight="0" orientation="portrait" horizontalDpi="300" r:id="rId1"/>
  <headerFooter alignWithMargins="0">
    <oddFooter>&amp;L&amp;8Leitfaden Kostenabschätzung der ÖBA Leistung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4"/>
  <sheetViews>
    <sheetView showGridLines="0" zoomScaleNormal="100" zoomScaleSheetLayoutView="85" workbookViewId="0">
      <selection activeCell="A29" sqref="A29"/>
    </sheetView>
  </sheetViews>
  <sheetFormatPr baseColWidth="10" defaultColWidth="11.5546875" defaultRowHeight="13.2" x14ac:dyDescent="0.25"/>
  <cols>
    <col min="1" max="1" width="6.109375" style="93" customWidth="1"/>
    <col min="2" max="2" width="49.33203125" style="93" customWidth="1"/>
    <col min="3" max="3" width="1.44140625" style="93" customWidth="1"/>
    <col min="4" max="10" width="4.5546875" style="93" customWidth="1"/>
    <col min="11" max="11" width="5" style="93" customWidth="1"/>
    <col min="12" max="12" width="5" style="94" customWidth="1"/>
    <col min="13" max="22" width="4.5546875" style="94" customWidth="1"/>
    <col min="23" max="16384" width="11.5546875" style="93"/>
  </cols>
  <sheetData>
    <row r="1" spans="1:23" ht="37.950000000000003" customHeight="1" x14ac:dyDescent="0.25"/>
    <row r="2" spans="1:23" ht="46.95" customHeight="1" x14ac:dyDescent="0.25">
      <c r="A2" s="360"/>
      <c r="B2" s="360"/>
      <c r="D2" s="354" t="s">
        <v>124</v>
      </c>
      <c r="E2" s="354"/>
      <c r="F2" s="354"/>
      <c r="G2" s="354" t="s">
        <v>123</v>
      </c>
      <c r="H2" s="354"/>
      <c r="I2" s="354"/>
      <c r="J2" s="354"/>
      <c r="K2" s="354" t="s">
        <v>121</v>
      </c>
      <c r="L2" s="354"/>
      <c r="M2" s="354" t="s">
        <v>119</v>
      </c>
      <c r="N2" s="354"/>
      <c r="O2" s="354"/>
      <c r="P2" s="354"/>
      <c r="Q2" s="354"/>
      <c r="R2" s="354"/>
      <c r="S2" s="354"/>
      <c r="T2" s="354"/>
      <c r="U2" s="354" t="s">
        <v>245</v>
      </c>
      <c r="V2" s="354"/>
    </row>
    <row r="3" spans="1:23" ht="6" customHeight="1" thickBot="1" x14ac:dyDescent="0.3"/>
    <row r="4" spans="1:23" ht="27" customHeight="1" thickBot="1" x14ac:dyDescent="0.3">
      <c r="A4" s="357" t="s">
        <v>220</v>
      </c>
      <c r="B4" s="358"/>
      <c r="D4" s="355" t="s">
        <v>212</v>
      </c>
      <c r="E4" s="356"/>
      <c r="F4" s="356"/>
      <c r="G4" s="355" t="s">
        <v>123</v>
      </c>
      <c r="H4" s="356"/>
      <c r="I4" s="356"/>
      <c r="J4" s="356"/>
      <c r="K4" s="359" t="s">
        <v>244</v>
      </c>
      <c r="L4" s="356"/>
      <c r="M4" s="355" t="s">
        <v>213</v>
      </c>
      <c r="N4" s="355"/>
      <c r="O4" s="356"/>
      <c r="P4" s="356"/>
      <c r="Q4" s="355" t="s">
        <v>214</v>
      </c>
      <c r="R4" s="355"/>
      <c r="S4" s="356"/>
      <c r="T4" s="356"/>
      <c r="U4" s="355" t="s">
        <v>215</v>
      </c>
      <c r="V4" s="356"/>
    </row>
    <row r="5" spans="1:23" ht="6" customHeight="1" x14ac:dyDescent="0.25"/>
    <row r="6" spans="1:23" ht="26.4" x14ac:dyDescent="0.25">
      <c r="A6" s="97" t="s">
        <v>218</v>
      </c>
      <c r="B6" s="305" t="s">
        <v>230</v>
      </c>
      <c r="D6" s="95"/>
      <c r="E6" s="96"/>
      <c r="F6" s="96"/>
      <c r="G6" s="95"/>
      <c r="H6" s="96"/>
      <c r="I6" s="96"/>
      <c r="J6" s="96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100"/>
    </row>
    <row r="7" spans="1:23" x14ac:dyDescent="0.25">
      <c r="A7" s="97"/>
      <c r="B7" s="287" t="s">
        <v>219</v>
      </c>
      <c r="D7" s="99"/>
      <c r="E7" s="111"/>
      <c r="F7" s="111"/>
      <c r="G7" s="95"/>
      <c r="H7" s="96"/>
      <c r="I7" s="96"/>
      <c r="J7" s="96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100"/>
    </row>
    <row r="8" spans="1:23" x14ac:dyDescent="0.25">
      <c r="A8" s="97"/>
      <c r="B8" s="287" t="s">
        <v>182</v>
      </c>
      <c r="D8" s="99"/>
      <c r="E8" s="111"/>
      <c r="F8" s="111"/>
      <c r="G8" s="95"/>
      <c r="H8" s="96"/>
      <c r="I8" s="96"/>
      <c r="J8" s="96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100"/>
    </row>
    <row r="9" spans="1:23" x14ac:dyDescent="0.25">
      <c r="A9" s="292"/>
      <c r="B9" s="293" t="s">
        <v>183</v>
      </c>
      <c r="D9" s="301"/>
      <c r="E9" s="302"/>
      <c r="F9" s="302"/>
      <c r="G9" s="294"/>
      <c r="H9" s="295"/>
      <c r="I9" s="295"/>
      <c r="J9" s="295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95"/>
      <c r="V9" s="95"/>
      <c r="W9" s="100"/>
    </row>
    <row r="10" spans="1:23" x14ac:dyDescent="0.25">
      <c r="A10" s="97"/>
      <c r="B10" s="287" t="s">
        <v>184</v>
      </c>
      <c r="C10" s="300"/>
      <c r="D10" s="99"/>
      <c r="E10" s="99"/>
      <c r="F10" s="99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100"/>
    </row>
    <row r="11" spans="1:23" x14ac:dyDescent="0.25">
      <c r="A11" s="97"/>
      <c r="B11" s="287" t="s">
        <v>225</v>
      </c>
      <c r="C11" s="300"/>
      <c r="D11" s="99"/>
      <c r="E11" s="99"/>
      <c r="F11" s="99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304"/>
    </row>
    <row r="12" spans="1:23" x14ac:dyDescent="0.25">
      <c r="A12" s="296"/>
      <c r="B12" s="297"/>
      <c r="C12" s="298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100"/>
    </row>
    <row r="13" spans="1:23" ht="26.4" x14ac:dyDescent="0.25">
      <c r="A13" s="97" t="s">
        <v>221</v>
      </c>
      <c r="B13" s="305" t="s">
        <v>226</v>
      </c>
      <c r="D13" s="95"/>
      <c r="E13" s="96"/>
      <c r="F13" s="96"/>
      <c r="G13" s="95"/>
      <c r="H13" s="96"/>
      <c r="I13" s="96"/>
      <c r="J13" s="96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100"/>
    </row>
    <row r="14" spans="1:23" x14ac:dyDescent="0.25">
      <c r="A14" s="97"/>
      <c r="B14" s="287" t="s">
        <v>219</v>
      </c>
      <c r="D14" s="95"/>
      <c r="E14" s="96"/>
      <c r="F14" s="96"/>
      <c r="G14" s="99"/>
      <c r="H14" s="111"/>
      <c r="I14" s="111"/>
      <c r="J14" s="111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100"/>
    </row>
    <row r="15" spans="1:23" x14ac:dyDescent="0.25">
      <c r="A15" s="97"/>
      <c r="B15" s="287" t="s">
        <v>182</v>
      </c>
      <c r="D15" s="95"/>
      <c r="E15" s="96"/>
      <c r="F15" s="96"/>
      <c r="G15" s="99"/>
      <c r="H15" s="111"/>
      <c r="I15" s="111"/>
      <c r="J15" s="111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100"/>
    </row>
    <row r="16" spans="1:23" x14ac:dyDescent="0.25">
      <c r="A16" s="292"/>
      <c r="B16" s="293" t="s">
        <v>183</v>
      </c>
      <c r="D16" s="294"/>
      <c r="E16" s="295"/>
      <c r="F16" s="295"/>
      <c r="G16" s="301"/>
      <c r="H16" s="302"/>
      <c r="I16" s="302"/>
      <c r="J16" s="302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95"/>
      <c r="V16" s="95"/>
      <c r="W16" s="100"/>
    </row>
    <row r="17" spans="1:23" x14ac:dyDescent="0.25">
      <c r="A17" s="97"/>
      <c r="B17" s="287" t="s">
        <v>184</v>
      </c>
      <c r="C17" s="300"/>
      <c r="D17" s="95"/>
      <c r="E17" s="95"/>
      <c r="F17" s="95"/>
      <c r="G17" s="99"/>
      <c r="H17" s="99"/>
      <c r="I17" s="99"/>
      <c r="J17" s="99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100"/>
    </row>
    <row r="18" spans="1:23" x14ac:dyDescent="0.25">
      <c r="A18" s="97"/>
      <c r="B18" s="287" t="s">
        <v>225</v>
      </c>
      <c r="C18" s="300"/>
      <c r="D18" s="95"/>
      <c r="E18" s="95"/>
      <c r="F18" s="95"/>
      <c r="G18" s="99"/>
      <c r="H18" s="99"/>
      <c r="I18" s="99"/>
      <c r="J18" s="99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100"/>
    </row>
    <row r="19" spans="1:23" x14ac:dyDescent="0.25">
      <c r="A19" s="296"/>
      <c r="B19" s="297"/>
      <c r="C19" s="298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100"/>
    </row>
    <row r="20" spans="1:23" ht="26.4" x14ac:dyDescent="0.25">
      <c r="A20" s="97" t="s">
        <v>222</v>
      </c>
      <c r="B20" s="305" t="s">
        <v>227</v>
      </c>
      <c r="D20" s="95"/>
      <c r="E20" s="96"/>
      <c r="F20" s="96"/>
      <c r="G20" s="95"/>
      <c r="H20" s="96"/>
      <c r="I20" s="96"/>
      <c r="J20" s="96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100"/>
    </row>
    <row r="21" spans="1:23" x14ac:dyDescent="0.25">
      <c r="A21" s="97"/>
      <c r="B21" s="287" t="s">
        <v>219</v>
      </c>
      <c r="D21" s="95"/>
      <c r="E21" s="96"/>
      <c r="F21" s="96"/>
      <c r="G21" s="95"/>
      <c r="H21" s="96"/>
      <c r="I21" s="96"/>
      <c r="J21" s="96"/>
      <c r="K21" s="99"/>
      <c r="L21" s="99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100"/>
    </row>
    <row r="22" spans="1:23" x14ac:dyDescent="0.25">
      <c r="A22" s="97"/>
      <c r="B22" s="287" t="s">
        <v>182</v>
      </c>
      <c r="D22" s="95"/>
      <c r="E22" s="96"/>
      <c r="F22" s="96"/>
      <c r="G22" s="95"/>
      <c r="H22" s="96"/>
      <c r="I22" s="96"/>
      <c r="J22" s="96"/>
      <c r="K22" s="99"/>
      <c r="L22" s="99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100"/>
    </row>
    <row r="23" spans="1:23" x14ac:dyDescent="0.25">
      <c r="A23" s="292"/>
      <c r="B23" s="293" t="s">
        <v>183</v>
      </c>
      <c r="D23" s="294"/>
      <c r="E23" s="295"/>
      <c r="F23" s="295"/>
      <c r="G23" s="294"/>
      <c r="H23" s="295"/>
      <c r="I23" s="295"/>
      <c r="J23" s="295"/>
      <c r="K23" s="301"/>
      <c r="L23" s="301"/>
      <c r="M23" s="294"/>
      <c r="N23" s="294"/>
      <c r="O23" s="294"/>
      <c r="P23" s="294"/>
      <c r="Q23" s="294"/>
      <c r="R23" s="294"/>
      <c r="S23" s="294"/>
      <c r="T23" s="294"/>
      <c r="U23" s="95"/>
      <c r="V23" s="95"/>
      <c r="W23" s="100"/>
    </row>
    <row r="24" spans="1:23" x14ac:dyDescent="0.25">
      <c r="A24" s="97"/>
      <c r="B24" s="287" t="s">
        <v>184</v>
      </c>
      <c r="C24" s="300"/>
      <c r="D24" s="95"/>
      <c r="E24" s="95"/>
      <c r="F24" s="95"/>
      <c r="G24" s="95"/>
      <c r="H24" s="95"/>
      <c r="I24" s="95"/>
      <c r="J24" s="95"/>
      <c r="K24" s="99"/>
      <c r="L24" s="99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100"/>
    </row>
    <row r="25" spans="1:23" x14ac:dyDescent="0.25">
      <c r="A25" s="97"/>
      <c r="B25" s="287" t="s">
        <v>225</v>
      </c>
      <c r="C25" s="300"/>
      <c r="D25" s="95"/>
      <c r="E25" s="95"/>
      <c r="F25" s="95"/>
      <c r="G25" s="95"/>
      <c r="H25" s="95"/>
      <c r="I25" s="95"/>
      <c r="J25" s="95"/>
      <c r="K25" s="99"/>
      <c r="L25" s="99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100"/>
    </row>
    <row r="26" spans="1:23" x14ac:dyDescent="0.25">
      <c r="A26" s="296"/>
      <c r="B26" s="297"/>
      <c r="C26" s="298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100"/>
    </row>
    <row r="27" spans="1:23" ht="26.4" x14ac:dyDescent="0.25">
      <c r="A27" s="97" t="s">
        <v>223</v>
      </c>
      <c r="B27" s="305" t="s">
        <v>228</v>
      </c>
      <c r="D27" s="95"/>
      <c r="E27" s="96"/>
      <c r="F27" s="96"/>
      <c r="G27" s="95"/>
      <c r="H27" s="96"/>
      <c r="I27" s="96"/>
      <c r="J27" s="96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100"/>
    </row>
    <row r="28" spans="1:23" x14ac:dyDescent="0.25">
      <c r="A28" s="97"/>
      <c r="B28" s="287" t="s">
        <v>219</v>
      </c>
      <c r="D28" s="95"/>
      <c r="E28" s="96"/>
      <c r="F28" s="96"/>
      <c r="G28" s="95"/>
      <c r="H28" s="96"/>
      <c r="I28" s="96"/>
      <c r="J28" s="96"/>
      <c r="K28" s="95"/>
      <c r="L28" s="95"/>
      <c r="M28" s="99"/>
      <c r="N28" s="99"/>
      <c r="O28" s="99"/>
      <c r="P28" s="99"/>
      <c r="Q28" s="99"/>
      <c r="R28" s="99"/>
      <c r="S28" s="99"/>
      <c r="T28" s="99"/>
      <c r="U28" s="95"/>
      <c r="V28" s="95"/>
      <c r="W28" s="100"/>
    </row>
    <row r="29" spans="1:23" x14ac:dyDescent="0.25">
      <c r="A29" s="97"/>
      <c r="B29" s="287" t="s">
        <v>182</v>
      </c>
      <c r="D29" s="95"/>
      <c r="E29" s="96"/>
      <c r="F29" s="96"/>
      <c r="G29" s="95"/>
      <c r="H29" s="96"/>
      <c r="I29" s="96"/>
      <c r="J29" s="96"/>
      <c r="K29" s="95"/>
      <c r="L29" s="95"/>
      <c r="M29" s="99"/>
      <c r="N29" s="99"/>
      <c r="O29" s="99"/>
      <c r="P29" s="99"/>
      <c r="Q29" s="99"/>
      <c r="R29" s="99"/>
      <c r="S29" s="99"/>
      <c r="T29" s="99"/>
      <c r="U29" s="95"/>
      <c r="V29" s="95"/>
      <c r="W29" s="100"/>
    </row>
    <row r="30" spans="1:23" x14ac:dyDescent="0.25">
      <c r="A30" s="292"/>
      <c r="B30" s="293" t="s">
        <v>183</v>
      </c>
      <c r="D30" s="294"/>
      <c r="E30" s="295"/>
      <c r="F30" s="295"/>
      <c r="G30" s="294"/>
      <c r="H30" s="295"/>
      <c r="I30" s="295"/>
      <c r="J30" s="295"/>
      <c r="K30" s="294"/>
      <c r="L30" s="294"/>
      <c r="M30" s="301"/>
      <c r="N30" s="301"/>
      <c r="O30" s="301"/>
      <c r="P30" s="301"/>
      <c r="Q30" s="301"/>
      <c r="R30" s="301"/>
      <c r="S30" s="301"/>
      <c r="T30" s="301"/>
      <c r="U30" s="95"/>
      <c r="V30" s="95"/>
      <c r="W30" s="100"/>
    </row>
    <row r="31" spans="1:23" x14ac:dyDescent="0.25">
      <c r="A31" s="97"/>
      <c r="B31" s="287" t="s">
        <v>184</v>
      </c>
      <c r="C31" s="300"/>
      <c r="D31" s="95"/>
      <c r="E31" s="95"/>
      <c r="F31" s="95"/>
      <c r="G31" s="95"/>
      <c r="H31" s="95"/>
      <c r="I31" s="95"/>
      <c r="J31" s="95"/>
      <c r="K31" s="95"/>
      <c r="L31" s="95"/>
      <c r="M31" s="99"/>
      <c r="N31" s="99"/>
      <c r="O31" s="99"/>
      <c r="P31" s="99"/>
      <c r="Q31" s="99"/>
      <c r="R31" s="99"/>
      <c r="S31" s="99"/>
      <c r="T31" s="99"/>
      <c r="U31" s="95"/>
      <c r="V31" s="95"/>
      <c r="W31" s="100"/>
    </row>
    <row r="32" spans="1:23" x14ac:dyDescent="0.25">
      <c r="A32" s="97"/>
      <c r="B32" s="287" t="s">
        <v>225</v>
      </c>
      <c r="C32" s="300"/>
      <c r="D32" s="95"/>
      <c r="E32" s="95"/>
      <c r="F32" s="95"/>
      <c r="G32" s="95"/>
      <c r="H32" s="95"/>
      <c r="I32" s="95"/>
      <c r="J32" s="95"/>
      <c r="K32" s="95"/>
      <c r="L32" s="95"/>
      <c r="M32" s="99"/>
      <c r="N32" s="99"/>
      <c r="O32" s="99"/>
      <c r="P32" s="99"/>
      <c r="Q32" s="99"/>
      <c r="R32" s="99"/>
      <c r="S32" s="99"/>
      <c r="T32" s="99"/>
      <c r="U32" s="95"/>
      <c r="V32" s="95"/>
      <c r="W32" s="100"/>
    </row>
    <row r="33" spans="1:23" x14ac:dyDescent="0.25">
      <c r="A33" s="296"/>
      <c r="B33" s="297"/>
      <c r="C33" s="298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100"/>
    </row>
    <row r="34" spans="1:23" ht="26.4" x14ac:dyDescent="0.25">
      <c r="A34" s="97" t="s">
        <v>224</v>
      </c>
      <c r="B34" s="305" t="s">
        <v>229</v>
      </c>
      <c r="D34" s="95"/>
      <c r="E34" s="96"/>
      <c r="F34" s="96"/>
      <c r="G34" s="95"/>
      <c r="H34" s="96"/>
      <c r="I34" s="96"/>
      <c r="J34" s="96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100"/>
    </row>
    <row r="35" spans="1:23" x14ac:dyDescent="0.25">
      <c r="A35" s="97"/>
      <c r="B35" s="287" t="s">
        <v>219</v>
      </c>
      <c r="D35" s="95"/>
      <c r="E35" s="96"/>
      <c r="F35" s="96"/>
      <c r="G35" s="95"/>
      <c r="H35" s="96"/>
      <c r="I35" s="96"/>
      <c r="J35" s="96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9"/>
      <c r="V35" s="288"/>
      <c r="W35" s="100"/>
    </row>
    <row r="36" spans="1:23" x14ac:dyDescent="0.25">
      <c r="A36" s="97"/>
      <c r="B36" s="287" t="s">
        <v>182</v>
      </c>
      <c r="D36" s="95"/>
      <c r="E36" s="96"/>
      <c r="F36" s="96"/>
      <c r="G36" s="95"/>
      <c r="H36" s="96"/>
      <c r="I36" s="96"/>
      <c r="J36" s="96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9"/>
      <c r="V36" s="288"/>
      <c r="W36" s="100"/>
    </row>
    <row r="37" spans="1:23" x14ac:dyDescent="0.25">
      <c r="A37" s="292"/>
      <c r="B37" s="293" t="s">
        <v>183</v>
      </c>
      <c r="D37" s="294"/>
      <c r="E37" s="295"/>
      <c r="F37" s="295"/>
      <c r="G37" s="294"/>
      <c r="H37" s="295"/>
      <c r="I37" s="295"/>
      <c r="J37" s="295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99"/>
      <c r="V37" s="288"/>
      <c r="W37" s="100"/>
    </row>
    <row r="38" spans="1:23" x14ac:dyDescent="0.25">
      <c r="A38" s="97"/>
      <c r="B38" s="287" t="s">
        <v>184</v>
      </c>
      <c r="C38" s="300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9"/>
      <c r="V38" s="288"/>
      <c r="W38" s="100"/>
    </row>
    <row r="39" spans="1:23" x14ac:dyDescent="0.25">
      <c r="A39" s="97"/>
      <c r="B39" s="287" t="s">
        <v>225</v>
      </c>
      <c r="C39" s="300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9"/>
      <c r="V39" s="288"/>
      <c r="W39" s="100"/>
    </row>
    <row r="40" spans="1:23" s="94" customFormat="1" ht="3.75" customHeight="1" x14ac:dyDescent="0.2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T40" s="93"/>
    </row>
    <row r="41" spans="1:23" s="94" customFormat="1" x14ac:dyDescent="0.25">
      <c r="A41" s="93"/>
      <c r="B41" s="93"/>
      <c r="C41" s="93"/>
      <c r="D41" s="100"/>
      <c r="E41" s="100"/>
      <c r="F41" s="93"/>
      <c r="G41" s="100"/>
      <c r="H41" s="100"/>
      <c r="I41" s="100"/>
      <c r="J41" s="93"/>
      <c r="K41" s="93"/>
      <c r="P41" s="99"/>
      <c r="Q41" s="290" t="s">
        <v>216</v>
      </c>
      <c r="R41" s="290"/>
    </row>
    <row r="42" spans="1:23" s="94" customFormat="1" x14ac:dyDescent="0.2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289"/>
      <c r="Q42" s="291" t="s">
        <v>217</v>
      </c>
      <c r="R42" s="291"/>
      <c r="S42" s="93"/>
      <c r="T42" s="93"/>
    </row>
    <row r="44" spans="1:23" x14ac:dyDescent="0.25">
      <c r="B44" s="98"/>
    </row>
  </sheetData>
  <mergeCells count="13">
    <mergeCell ref="U2:V2"/>
    <mergeCell ref="U4:V4"/>
    <mergeCell ref="A4:B4"/>
    <mergeCell ref="D4:F4"/>
    <mergeCell ref="G4:J4"/>
    <mergeCell ref="K4:L4"/>
    <mergeCell ref="M4:P4"/>
    <mergeCell ref="Q4:T4"/>
    <mergeCell ref="A2:B2"/>
    <mergeCell ref="D2:F2"/>
    <mergeCell ref="G2:J2"/>
    <mergeCell ref="K2:L2"/>
    <mergeCell ref="M2:T2"/>
  </mergeCells>
  <pageMargins left="0.78740157499999996" right="0.78740157499999996" top="0.984251969" bottom="0.984251969" header="0.4921259845" footer="0.4921259845"/>
  <pageSetup paperSize="9" scale="59" orientation="portrait" r:id="rId1"/>
  <headerFooter alignWithMargins="0"/>
  <colBreaks count="1" manualBreakCount="1">
    <brk id="2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2"/>
  <sheetViews>
    <sheetView showGridLines="0" zoomScaleNormal="100" zoomScaleSheetLayoutView="85" workbookViewId="0">
      <selection activeCell="A29" sqref="A29"/>
    </sheetView>
  </sheetViews>
  <sheetFormatPr baseColWidth="10" defaultColWidth="11.44140625" defaultRowHeight="13.2" x14ac:dyDescent="0.25"/>
  <cols>
    <col min="1" max="1" width="2.44140625" style="2" customWidth="1"/>
    <col min="2" max="2" width="30.33203125" style="18" customWidth="1"/>
    <col min="3" max="3" width="7.88671875" style="18" customWidth="1"/>
    <col min="4" max="4" width="9.109375" style="18" customWidth="1"/>
    <col min="5" max="5" width="8.6640625" style="18" customWidth="1"/>
    <col min="6" max="6" width="0.6640625" style="18" customWidth="1"/>
    <col min="7" max="7" width="32.109375" style="10" customWidth="1"/>
    <col min="8" max="8" width="0.88671875" style="18" customWidth="1"/>
    <col min="9" max="9" width="59" style="6" customWidth="1"/>
    <col min="10" max="16384" width="11.44140625" style="2"/>
  </cols>
  <sheetData>
    <row r="1" spans="1:9" ht="17.399999999999999" x14ac:dyDescent="0.25">
      <c r="A1" s="60" t="s">
        <v>197</v>
      </c>
      <c r="B1" s="60"/>
    </row>
    <row r="2" spans="1:9" x14ac:dyDescent="0.25">
      <c r="A2" s="4"/>
      <c r="B2" s="27"/>
      <c r="C2" s="27"/>
      <c r="D2" s="27"/>
      <c r="E2" s="27"/>
      <c r="F2" s="27"/>
      <c r="G2" s="26"/>
      <c r="H2" s="27"/>
    </row>
    <row r="3" spans="1:9" s="3" customFormat="1" ht="14.25" customHeight="1" x14ac:dyDescent="0.25">
      <c r="A3" s="22"/>
      <c r="B3" s="24" t="s">
        <v>5</v>
      </c>
      <c r="C3" s="25" t="s">
        <v>0</v>
      </c>
      <c r="D3" s="25" t="s">
        <v>65</v>
      </c>
      <c r="E3" s="25" t="s">
        <v>1</v>
      </c>
      <c r="F3" s="27"/>
      <c r="G3" s="34"/>
      <c r="H3" s="25"/>
      <c r="I3" s="212" t="s">
        <v>81</v>
      </c>
    </row>
    <row r="4" spans="1:9" s="7" customFormat="1" ht="27" thickBot="1" x14ac:dyDescent="0.3">
      <c r="A4" s="7" t="s">
        <v>6</v>
      </c>
      <c r="B4" s="8" t="s">
        <v>7</v>
      </c>
      <c r="C4" s="218">
        <v>1</v>
      </c>
      <c r="D4" s="216">
        <f>AVERAGE(D5:D8)</f>
        <v>15</v>
      </c>
      <c r="E4" s="218">
        <v>30</v>
      </c>
      <c r="F4" s="27"/>
      <c r="G4" s="35" t="s">
        <v>64</v>
      </c>
      <c r="H4" s="25"/>
      <c r="I4" s="9"/>
    </row>
    <row r="5" spans="1:9" s="10" customFormat="1" ht="40.200000000000003" thickBot="1" x14ac:dyDescent="0.3">
      <c r="A5" s="26"/>
      <c r="B5" s="11" t="s">
        <v>8</v>
      </c>
      <c r="C5" s="214" t="s">
        <v>9</v>
      </c>
      <c r="D5" s="306">
        <v>15</v>
      </c>
      <c r="E5" s="215" t="s">
        <v>10</v>
      </c>
      <c r="F5" s="27"/>
      <c r="G5" s="247" t="s">
        <v>105</v>
      </c>
      <c r="H5" s="29"/>
      <c r="I5" s="213" t="s">
        <v>80</v>
      </c>
    </row>
    <row r="6" spans="1:9" s="10" customFormat="1" ht="53.4" thickBot="1" x14ac:dyDescent="0.3">
      <c r="A6" s="26"/>
      <c r="B6" s="11" t="s">
        <v>11</v>
      </c>
      <c r="C6" s="12" t="s">
        <v>12</v>
      </c>
      <c r="D6" s="307">
        <v>20</v>
      </c>
      <c r="E6" s="13" t="s">
        <v>13</v>
      </c>
      <c r="F6" s="27"/>
      <c r="G6" s="247" t="s">
        <v>106</v>
      </c>
      <c r="H6" s="29"/>
      <c r="I6" s="213" t="s">
        <v>14</v>
      </c>
    </row>
    <row r="7" spans="1:9" s="10" customFormat="1" ht="13.8" thickBot="1" x14ac:dyDescent="0.3">
      <c r="A7" s="26"/>
      <c r="B7" s="11" t="s">
        <v>15</v>
      </c>
      <c r="C7" s="12" t="s">
        <v>10</v>
      </c>
      <c r="D7" s="307">
        <v>10</v>
      </c>
      <c r="E7" s="13" t="s">
        <v>9</v>
      </c>
      <c r="F7" s="27"/>
      <c r="G7" s="247" t="s">
        <v>107</v>
      </c>
      <c r="H7" s="29"/>
      <c r="I7" s="213" t="s">
        <v>16</v>
      </c>
    </row>
    <row r="8" spans="1:9" s="10" customFormat="1" ht="13.8" thickBot="1" x14ac:dyDescent="0.3">
      <c r="A8" s="26"/>
      <c r="B8" s="71" t="s">
        <v>17</v>
      </c>
      <c r="C8" s="12"/>
      <c r="D8" s="307"/>
      <c r="E8" s="13"/>
      <c r="F8" s="27"/>
      <c r="G8" s="247"/>
      <c r="H8" s="29"/>
      <c r="I8" s="213" t="s">
        <v>18</v>
      </c>
    </row>
    <row r="9" spans="1:9" x14ac:dyDescent="0.25">
      <c r="A9" s="4"/>
      <c r="B9" s="27"/>
      <c r="C9" s="27"/>
      <c r="D9" s="27"/>
      <c r="E9" s="27"/>
      <c r="F9" s="27"/>
      <c r="G9" s="26"/>
      <c r="H9" s="27"/>
    </row>
    <row r="10" spans="1:9" s="7" customFormat="1" ht="26.4" x14ac:dyDescent="0.25">
      <c r="A10" s="7" t="s">
        <v>19</v>
      </c>
      <c r="B10" s="8" t="s">
        <v>20</v>
      </c>
      <c r="C10" s="218">
        <v>1</v>
      </c>
      <c r="D10" s="217">
        <v>16</v>
      </c>
      <c r="E10" s="218">
        <v>30</v>
      </c>
      <c r="F10" s="27"/>
      <c r="G10" s="247" t="s">
        <v>108</v>
      </c>
      <c r="H10" s="25"/>
      <c r="I10" s="9"/>
    </row>
    <row r="11" spans="1:9" x14ac:dyDescent="0.25">
      <c r="B11" s="27"/>
      <c r="C11" s="27"/>
      <c r="D11" s="27"/>
      <c r="E11" s="27"/>
      <c r="F11" s="27"/>
      <c r="G11" s="26"/>
      <c r="H11" s="27"/>
    </row>
    <row r="12" spans="1:9" s="7" customFormat="1" ht="13.8" thickBot="1" x14ac:dyDescent="0.3">
      <c r="A12" s="7" t="s">
        <v>21</v>
      </c>
      <c r="B12" s="8" t="s">
        <v>189</v>
      </c>
      <c r="C12" s="219">
        <f>$C$4</f>
        <v>1</v>
      </c>
      <c r="D12" s="216">
        <f>AVERAGE(D13:D17)</f>
        <v>13.75</v>
      </c>
      <c r="E12" s="220">
        <f>$E$4</f>
        <v>30</v>
      </c>
      <c r="F12" s="27"/>
      <c r="G12" s="35"/>
      <c r="H12" s="25"/>
      <c r="I12" s="9"/>
    </row>
    <row r="13" spans="1:9" s="10" customFormat="1" ht="40.200000000000003" thickBot="1" x14ac:dyDescent="0.3">
      <c r="A13" s="26"/>
      <c r="B13" s="11" t="s">
        <v>69</v>
      </c>
      <c r="C13" s="214" t="s">
        <v>22</v>
      </c>
      <c r="D13" s="306">
        <v>15</v>
      </c>
      <c r="E13" s="215" t="s">
        <v>10</v>
      </c>
      <c r="F13" s="27"/>
      <c r="G13" s="247" t="s">
        <v>102</v>
      </c>
      <c r="H13" s="29"/>
      <c r="I13" s="213" t="s">
        <v>23</v>
      </c>
    </row>
    <row r="14" spans="1:9" s="10" customFormat="1" ht="40.200000000000003" thickBot="1" x14ac:dyDescent="0.3">
      <c r="A14" s="26"/>
      <c r="B14" s="11" t="s">
        <v>24</v>
      </c>
      <c r="C14" s="12" t="s">
        <v>9</v>
      </c>
      <c r="D14" s="307">
        <v>20</v>
      </c>
      <c r="E14" s="13" t="s">
        <v>10</v>
      </c>
      <c r="F14" s="27"/>
      <c r="G14" s="247" t="s">
        <v>103</v>
      </c>
      <c r="H14" s="29"/>
      <c r="I14" s="213" t="s">
        <v>25</v>
      </c>
    </row>
    <row r="15" spans="1:9" s="10" customFormat="1" ht="27" thickBot="1" x14ac:dyDescent="0.3">
      <c r="A15" s="26"/>
      <c r="B15" s="11" t="s">
        <v>70</v>
      </c>
      <c r="C15" s="12" t="s">
        <v>9</v>
      </c>
      <c r="D15" s="307">
        <v>10</v>
      </c>
      <c r="E15" s="13" t="s">
        <v>10</v>
      </c>
      <c r="F15" s="27"/>
      <c r="G15" s="247" t="s">
        <v>104</v>
      </c>
      <c r="H15" s="29"/>
      <c r="I15" s="213" t="s">
        <v>26</v>
      </c>
    </row>
    <row r="16" spans="1:9" s="10" customFormat="1" ht="27" thickBot="1" x14ac:dyDescent="0.3">
      <c r="A16" s="26"/>
      <c r="B16" s="11" t="s">
        <v>27</v>
      </c>
      <c r="C16" s="12" t="s">
        <v>12</v>
      </c>
      <c r="D16" s="307">
        <v>10</v>
      </c>
      <c r="E16" s="13" t="s">
        <v>13</v>
      </c>
      <c r="F16" s="27"/>
      <c r="G16" s="247" t="s">
        <v>104</v>
      </c>
      <c r="H16" s="29"/>
      <c r="I16" s="213" t="s">
        <v>28</v>
      </c>
    </row>
    <row r="17" spans="1:9" s="10" customFormat="1" ht="13.8" thickBot="1" x14ac:dyDescent="0.3">
      <c r="A17" s="26"/>
      <c r="B17" s="71" t="s">
        <v>29</v>
      </c>
      <c r="C17" s="12"/>
      <c r="D17" s="307"/>
      <c r="E17" s="13"/>
      <c r="F17" s="27"/>
      <c r="G17" s="247"/>
      <c r="H17" s="29"/>
      <c r="I17" s="213" t="s">
        <v>18</v>
      </c>
    </row>
    <row r="18" spans="1:9" x14ac:dyDescent="0.25">
      <c r="A18" s="4"/>
      <c r="B18" s="27"/>
      <c r="C18" s="27"/>
      <c r="D18" s="27"/>
      <c r="E18" s="27"/>
      <c r="F18" s="27"/>
      <c r="G18" s="26"/>
      <c r="H18" s="27"/>
    </row>
    <row r="19" spans="1:9" s="14" customFormat="1" ht="13.8" thickBot="1" x14ac:dyDescent="0.3">
      <c r="A19" s="14" t="s">
        <v>30</v>
      </c>
      <c r="B19" s="15" t="s">
        <v>75</v>
      </c>
      <c r="C19" s="219">
        <f>$C$4</f>
        <v>1</v>
      </c>
      <c r="D19" s="216">
        <f>AVERAGE(D20:D25)</f>
        <v>11.8</v>
      </c>
      <c r="E19" s="220">
        <f>$E$4</f>
        <v>30</v>
      </c>
      <c r="F19" s="27"/>
      <c r="G19" s="35"/>
      <c r="H19" s="25"/>
      <c r="I19" s="16"/>
    </row>
    <row r="20" spans="1:9" s="10" customFormat="1" ht="13.8" thickBot="1" x14ac:dyDescent="0.3">
      <c r="A20" s="26"/>
      <c r="B20" s="11" t="s">
        <v>31</v>
      </c>
      <c r="C20" s="214" t="s">
        <v>22</v>
      </c>
      <c r="D20" s="306">
        <v>15</v>
      </c>
      <c r="E20" s="215" t="s">
        <v>10</v>
      </c>
      <c r="F20" s="27"/>
      <c r="G20" s="247" t="s">
        <v>195</v>
      </c>
      <c r="H20" s="29"/>
      <c r="I20" s="213" t="s">
        <v>32</v>
      </c>
    </row>
    <row r="21" spans="1:9" s="10" customFormat="1" ht="27" thickBot="1" x14ac:dyDescent="0.3">
      <c r="A21" s="26"/>
      <c r="B21" s="11" t="s">
        <v>33</v>
      </c>
      <c r="C21" s="12" t="s">
        <v>22</v>
      </c>
      <c r="D21" s="307">
        <v>18</v>
      </c>
      <c r="E21" s="13" t="s">
        <v>10</v>
      </c>
      <c r="F21" s="27"/>
      <c r="G21" s="247" t="s">
        <v>109</v>
      </c>
      <c r="H21" s="29"/>
      <c r="I21" s="213" t="s">
        <v>34</v>
      </c>
    </row>
    <row r="22" spans="1:9" s="10" customFormat="1" ht="27" thickBot="1" x14ac:dyDescent="0.3">
      <c r="A22" s="26"/>
      <c r="B22" s="11" t="s">
        <v>35</v>
      </c>
      <c r="C22" s="12" t="s">
        <v>22</v>
      </c>
      <c r="D22" s="307">
        <v>3</v>
      </c>
      <c r="E22" s="13" t="s">
        <v>10</v>
      </c>
      <c r="F22" s="27"/>
      <c r="G22" s="247" t="s">
        <v>110</v>
      </c>
      <c r="H22" s="29"/>
      <c r="I22" s="213" t="s">
        <v>36</v>
      </c>
    </row>
    <row r="23" spans="1:9" s="10" customFormat="1" ht="27" thickBot="1" x14ac:dyDescent="0.3">
      <c r="A23" s="26"/>
      <c r="B23" s="11" t="s">
        <v>37</v>
      </c>
      <c r="C23" s="12" t="s">
        <v>22</v>
      </c>
      <c r="D23" s="307">
        <v>16</v>
      </c>
      <c r="E23" s="13" t="s">
        <v>10</v>
      </c>
      <c r="F23" s="27"/>
      <c r="G23" s="247" t="s">
        <v>111</v>
      </c>
      <c r="H23" s="29"/>
      <c r="I23" s="213" t="s">
        <v>38</v>
      </c>
    </row>
    <row r="24" spans="1:9" s="10" customFormat="1" ht="13.8" thickBot="1" x14ac:dyDescent="0.3">
      <c r="A24" s="26"/>
      <c r="B24" s="11" t="s">
        <v>39</v>
      </c>
      <c r="C24" s="12" t="s">
        <v>22</v>
      </c>
      <c r="D24" s="307">
        <v>7</v>
      </c>
      <c r="E24" s="13" t="s">
        <v>10</v>
      </c>
      <c r="F24" s="27"/>
      <c r="G24" s="247" t="s">
        <v>194</v>
      </c>
      <c r="H24" s="29"/>
      <c r="I24" s="213" t="s">
        <v>40</v>
      </c>
    </row>
    <row r="25" spans="1:9" s="10" customFormat="1" ht="13.8" thickBot="1" x14ac:dyDescent="0.3">
      <c r="A25" s="26"/>
      <c r="B25" s="71" t="s">
        <v>41</v>
      </c>
      <c r="C25" s="12"/>
      <c r="D25" s="307"/>
      <c r="E25" s="13"/>
      <c r="F25" s="27"/>
      <c r="G25" s="247"/>
      <c r="H25" s="29"/>
      <c r="I25" s="213" t="s">
        <v>18</v>
      </c>
    </row>
    <row r="26" spans="1:9" x14ac:dyDescent="0.25">
      <c r="A26" s="4"/>
      <c r="B26" s="27"/>
      <c r="C26" s="27"/>
      <c r="D26" s="27"/>
      <c r="E26" s="27"/>
      <c r="F26" s="27"/>
      <c r="G26" s="26"/>
      <c r="H26" s="27"/>
    </row>
    <row r="27" spans="1:9" s="14" customFormat="1" ht="27" thickBot="1" x14ac:dyDescent="0.3">
      <c r="A27" s="14" t="s">
        <v>42</v>
      </c>
      <c r="B27" s="15" t="s">
        <v>71</v>
      </c>
      <c r="C27" s="219">
        <f>$C$4</f>
        <v>1</v>
      </c>
      <c r="D27" s="216">
        <f>AVERAGE(D28:D31)</f>
        <v>16</v>
      </c>
      <c r="E27" s="220">
        <f>$E$4</f>
        <v>30</v>
      </c>
      <c r="F27" s="27"/>
      <c r="G27" s="35"/>
      <c r="H27" s="25"/>
      <c r="I27" s="17"/>
    </row>
    <row r="28" spans="1:9" s="10" customFormat="1" ht="40.200000000000003" thickBot="1" x14ac:dyDescent="0.3">
      <c r="A28" s="26"/>
      <c r="B28" s="11" t="s">
        <v>190</v>
      </c>
      <c r="C28" s="214" t="s">
        <v>43</v>
      </c>
      <c r="D28" s="306">
        <v>20</v>
      </c>
      <c r="E28" s="215" t="s">
        <v>44</v>
      </c>
      <c r="F28" s="27"/>
      <c r="G28" s="247" t="s">
        <v>191</v>
      </c>
      <c r="H28" s="29"/>
      <c r="I28" s="213"/>
    </row>
    <row r="29" spans="1:9" s="10" customFormat="1" ht="27" thickBot="1" x14ac:dyDescent="0.3">
      <c r="A29" s="26"/>
      <c r="B29" s="11" t="s">
        <v>72</v>
      </c>
      <c r="C29" s="214" t="s">
        <v>43</v>
      </c>
      <c r="D29" s="306">
        <v>16</v>
      </c>
      <c r="E29" s="215" t="s">
        <v>44</v>
      </c>
      <c r="F29" s="27"/>
      <c r="G29" s="247" t="s">
        <v>192</v>
      </c>
      <c r="H29" s="29"/>
      <c r="I29" s="213" t="s">
        <v>45</v>
      </c>
    </row>
    <row r="30" spans="1:9" s="10" customFormat="1" ht="27" thickBot="1" x14ac:dyDescent="0.3">
      <c r="A30" s="26"/>
      <c r="B30" s="11" t="s">
        <v>46</v>
      </c>
      <c r="C30" s="12" t="s">
        <v>82</v>
      </c>
      <c r="D30" s="307">
        <v>12</v>
      </c>
      <c r="E30" s="13" t="s">
        <v>47</v>
      </c>
      <c r="F30" s="27"/>
      <c r="G30" s="247" t="s">
        <v>193</v>
      </c>
      <c r="H30" s="29"/>
      <c r="I30" s="213" t="s">
        <v>48</v>
      </c>
    </row>
    <row r="31" spans="1:9" s="10" customFormat="1" ht="13.8" thickBot="1" x14ac:dyDescent="0.3">
      <c r="A31" s="26"/>
      <c r="B31" s="71" t="s">
        <v>29</v>
      </c>
      <c r="C31" s="12"/>
      <c r="D31" s="307"/>
      <c r="E31" s="13"/>
      <c r="F31" s="27"/>
      <c r="G31" s="247"/>
      <c r="H31" s="29"/>
      <c r="I31" s="213" t="s">
        <v>18</v>
      </c>
    </row>
    <row r="32" spans="1:9" x14ac:dyDescent="0.25">
      <c r="A32" s="4"/>
      <c r="B32" s="27"/>
      <c r="C32" s="27"/>
      <c r="D32" s="27"/>
      <c r="E32" s="27"/>
      <c r="F32" s="27"/>
      <c r="G32" s="33"/>
      <c r="H32" s="27"/>
    </row>
    <row r="33" spans="1:9" s="3" customFormat="1" ht="14.25" customHeight="1" x14ac:dyDescent="0.25">
      <c r="A33" s="22"/>
      <c r="B33" s="24" t="s">
        <v>5</v>
      </c>
      <c r="C33" s="25" t="s">
        <v>0</v>
      </c>
      <c r="D33" s="25" t="s">
        <v>65</v>
      </c>
      <c r="E33" s="25" t="s">
        <v>1</v>
      </c>
      <c r="F33" s="27"/>
      <c r="G33" s="34"/>
      <c r="H33" s="25"/>
      <c r="I33" s="6"/>
    </row>
    <row r="34" spans="1:9" s="14" customFormat="1" ht="27" thickBot="1" x14ac:dyDescent="0.3">
      <c r="A34" s="14" t="s">
        <v>49</v>
      </c>
      <c r="B34" s="15" t="s">
        <v>73</v>
      </c>
      <c r="C34" s="219">
        <f>$C$4</f>
        <v>1</v>
      </c>
      <c r="D34" s="216">
        <f>AVERAGE(D35:D37)</f>
        <v>13</v>
      </c>
      <c r="E34" s="220">
        <f>$E$4</f>
        <v>30</v>
      </c>
      <c r="F34" s="27"/>
      <c r="G34" s="35"/>
      <c r="H34" s="25"/>
      <c r="I34" s="16"/>
    </row>
    <row r="35" spans="1:9" s="10" customFormat="1" ht="27" thickBot="1" x14ac:dyDescent="0.3">
      <c r="A35" s="26"/>
      <c r="B35" s="11" t="s">
        <v>50</v>
      </c>
      <c r="C35" s="214" t="s">
        <v>22</v>
      </c>
      <c r="D35" s="306">
        <v>14</v>
      </c>
      <c r="E35" s="215" t="s">
        <v>10</v>
      </c>
      <c r="F35" s="27"/>
      <c r="G35" s="247" t="s">
        <v>112</v>
      </c>
      <c r="H35" s="29"/>
      <c r="I35" s="213" t="s">
        <v>51</v>
      </c>
    </row>
    <row r="36" spans="1:9" s="10" customFormat="1" ht="27" thickBot="1" x14ac:dyDescent="0.3">
      <c r="A36" s="26"/>
      <c r="B36" s="11" t="s">
        <v>74</v>
      </c>
      <c r="C36" s="12" t="s">
        <v>22</v>
      </c>
      <c r="D36" s="307">
        <v>12</v>
      </c>
      <c r="E36" s="13" t="s">
        <v>10</v>
      </c>
      <c r="F36" s="27"/>
      <c r="G36" s="247" t="s">
        <v>196</v>
      </c>
      <c r="H36" s="29"/>
      <c r="I36" s="213" t="s">
        <v>52</v>
      </c>
    </row>
    <row r="37" spans="1:9" s="10" customFormat="1" ht="13.8" thickBot="1" x14ac:dyDescent="0.3">
      <c r="A37" s="26"/>
      <c r="B37" s="71" t="s">
        <v>29</v>
      </c>
      <c r="C37" s="12"/>
      <c r="D37" s="307"/>
      <c r="E37" s="13"/>
      <c r="F37" s="27"/>
      <c r="G37" s="247"/>
      <c r="H37" s="29"/>
      <c r="I37" s="213" t="s">
        <v>18</v>
      </c>
    </row>
    <row r="38" spans="1:9" x14ac:dyDescent="0.25">
      <c r="A38" s="4"/>
      <c r="B38" s="27"/>
      <c r="C38" s="27"/>
      <c r="D38" s="27"/>
      <c r="E38" s="27"/>
      <c r="F38" s="27"/>
      <c r="G38" s="26"/>
      <c r="H38" s="27"/>
    </row>
    <row r="39" spans="1:9" s="3" customFormat="1" ht="13.8" thickBot="1" x14ac:dyDescent="0.3">
      <c r="A39" s="19"/>
      <c r="B39" s="20" t="s">
        <v>3</v>
      </c>
      <c r="C39" s="21"/>
      <c r="D39" s="216">
        <f>D34+D27+D19+D12+D10+D4</f>
        <v>85.55</v>
      </c>
      <c r="E39" s="14"/>
      <c r="F39" s="27"/>
      <c r="G39" s="36"/>
      <c r="H39" s="30"/>
    </row>
    <row r="40" spans="1:9" ht="13.8" thickBot="1" x14ac:dyDescent="0.3">
      <c r="A40" s="4"/>
      <c r="B40" s="27"/>
      <c r="C40" s="27"/>
      <c r="E40" s="27"/>
      <c r="F40" s="27"/>
      <c r="G40" s="26"/>
      <c r="H40" s="27"/>
    </row>
    <row r="41" spans="1:9" ht="18" thickBot="1" x14ac:dyDescent="0.35">
      <c r="A41" s="22"/>
      <c r="B41" s="23"/>
      <c r="C41" s="28" t="s">
        <v>4</v>
      </c>
      <c r="D41" s="211">
        <f>IF(D39&lt;120,0.0083*D39+0.5,0.025*D39-1.5)</f>
        <v>1.2100649999999999</v>
      </c>
      <c r="E41" s="4"/>
      <c r="F41" s="27"/>
      <c r="G41" s="37"/>
      <c r="H41" s="4"/>
    </row>
    <row r="42" spans="1:9" x14ac:dyDescent="0.25">
      <c r="A42" s="4"/>
      <c r="B42" s="27"/>
      <c r="C42" s="27"/>
      <c r="D42" s="27"/>
      <c r="E42" s="27"/>
      <c r="F42" s="27"/>
      <c r="G42" s="26"/>
      <c r="H42" s="27"/>
    </row>
  </sheetData>
  <phoneticPr fontId="8" type="noConversion"/>
  <conditionalFormatting sqref="D5:D8 D13:D17 D20:D25 D29:D31 D35:D37">
    <cfRule type="expression" dxfId="1" priority="2" stopIfTrue="1">
      <formula>$D5&gt;30</formula>
    </cfRule>
  </conditionalFormatting>
  <conditionalFormatting sqref="D28">
    <cfRule type="expression" dxfId="0" priority="1" stopIfTrue="1">
      <formula>$D28&gt;30</formula>
    </cfRule>
  </conditionalFormatting>
  <printOptions horizontalCentered="1"/>
  <pageMargins left="0.47244094488188981" right="0.47244094488188981" top="0.59055118110236227" bottom="0.47244094488188981" header="0.31496062992125984" footer="0.27559055118110237"/>
  <pageSetup paperSize="9" fitToHeight="0" orientation="portrait" horizontalDpi="300" r:id="rId1"/>
  <headerFooter alignWithMargins="0">
    <oddFooter>&amp;L&amp;8Leitfaden Kostenabschätzung der ÖBA Leistung  / 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P43"/>
  <sheetViews>
    <sheetView showGridLines="0" zoomScaleNormal="100" zoomScaleSheetLayoutView="100" workbookViewId="0">
      <selection activeCell="A29" sqref="A29"/>
    </sheetView>
  </sheetViews>
  <sheetFormatPr baseColWidth="10" defaultRowHeight="13.2" x14ac:dyDescent="0.25"/>
  <cols>
    <col min="1" max="1" width="12.5546875" customWidth="1"/>
    <col min="2" max="2" width="0.6640625" hidden="1" customWidth="1"/>
    <col min="3" max="3" width="3.6640625" customWidth="1"/>
    <col min="4" max="4" width="8.44140625" customWidth="1"/>
    <col min="5" max="5" width="7.33203125" customWidth="1"/>
    <col min="6" max="6" width="6.88671875" customWidth="1"/>
    <col min="7" max="12" width="6.109375" customWidth="1"/>
    <col min="13" max="13" width="6.33203125" customWidth="1"/>
    <col min="14" max="14" width="6.109375" bestFit="1" customWidth="1"/>
    <col min="15" max="22" width="7" bestFit="1" customWidth="1"/>
    <col min="23" max="24" width="6.6640625" customWidth="1"/>
    <col min="25" max="25" width="6.109375" style="41" customWidth="1"/>
    <col min="26" max="26" width="11.44140625" customWidth="1"/>
    <col min="27" max="27" width="14.6640625" bestFit="1" customWidth="1"/>
    <col min="29" max="29" width="11.5546875" bestFit="1" customWidth="1"/>
    <col min="30" max="30" width="11.5546875" customWidth="1"/>
    <col min="31" max="32" width="11.5546875" bestFit="1" customWidth="1"/>
    <col min="33" max="33" width="11.5546875" customWidth="1"/>
    <col min="34" max="34" width="11.5546875" bestFit="1" customWidth="1"/>
  </cols>
  <sheetData>
    <row r="1" spans="1:57" ht="17.399999999999999" x14ac:dyDescent="0.3">
      <c r="A1" s="61" t="s">
        <v>130</v>
      </c>
    </row>
    <row r="2" spans="1:57" ht="17.399999999999999" x14ac:dyDescent="0.3">
      <c r="A2" s="61"/>
    </row>
    <row r="3" spans="1:57" s="32" customFormat="1" ht="15.6" x14ac:dyDescent="0.3">
      <c r="A3" s="31" t="s">
        <v>53</v>
      </c>
      <c r="B3" s="31"/>
      <c r="C3" s="31"/>
      <c r="E3" s="265" t="str">
        <f>Projektannahmen!B3</f>
        <v>Bürogebäude 3-stöckig, Salzburg</v>
      </c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7"/>
      <c r="Y3" s="203"/>
      <c r="Z3" s="20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57" s="32" customFormat="1" ht="15.6" x14ac:dyDescent="0.3">
      <c r="A4" s="31" t="s">
        <v>54</v>
      </c>
      <c r="B4" s="31"/>
      <c r="C4" s="31"/>
      <c r="E4" s="309" t="str">
        <f>Projektannahmen!B4</f>
        <v>AG 02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7"/>
      <c r="Y4" s="203"/>
      <c r="Z4" s="203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57" s="32" customFormat="1" ht="15.6" x14ac:dyDescent="0.3">
      <c r="A5" s="31"/>
      <c r="B5" s="31"/>
      <c r="C5" s="31"/>
      <c r="D5" s="117"/>
      <c r="E5" s="117"/>
      <c r="F5" s="117"/>
      <c r="G5" s="117"/>
      <c r="H5" s="117"/>
      <c r="I5" s="117"/>
      <c r="J5" s="117"/>
      <c r="K5" s="117"/>
      <c r="L5" s="117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194"/>
      <c r="Z5" s="117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57" ht="21.75" customHeight="1" x14ac:dyDescent="0.25">
      <c r="A6" s="363" t="s">
        <v>126</v>
      </c>
      <c r="B6" s="132"/>
      <c r="C6" s="370" t="s">
        <v>132</v>
      </c>
      <c r="D6" s="370" t="s">
        <v>138</v>
      </c>
      <c r="E6" s="370" t="s">
        <v>93</v>
      </c>
      <c r="F6" s="371" t="s">
        <v>122</v>
      </c>
      <c r="G6" s="372"/>
      <c r="H6" s="373"/>
      <c r="I6" s="371" t="s">
        <v>123</v>
      </c>
      <c r="J6" s="372"/>
      <c r="K6" s="372"/>
      <c r="L6" s="373"/>
      <c r="M6" s="361" t="s">
        <v>200</v>
      </c>
      <c r="N6" s="362"/>
      <c r="O6" s="361" t="s">
        <v>119</v>
      </c>
      <c r="P6" s="377"/>
      <c r="Q6" s="377"/>
      <c r="R6" s="377"/>
      <c r="S6" s="377"/>
      <c r="T6" s="377"/>
      <c r="U6" s="377"/>
      <c r="V6" s="362"/>
      <c r="W6" s="361" t="s">
        <v>137</v>
      </c>
      <c r="X6" s="362"/>
      <c r="Y6" s="195"/>
      <c r="Z6" s="258"/>
      <c r="AB6" s="250" t="s">
        <v>145</v>
      </c>
      <c r="AC6" s="249"/>
      <c r="AD6" s="249"/>
      <c r="AE6" s="249"/>
      <c r="AF6" s="249"/>
      <c r="AG6" s="249"/>
      <c r="AI6" s="310" t="str">
        <f>A9</f>
        <v>Leiter PS</v>
      </c>
      <c r="AJ6" s="311"/>
      <c r="AK6" s="311"/>
      <c r="AL6" s="311"/>
      <c r="AM6" s="41"/>
      <c r="AO6" s="310" t="str">
        <f>A12</f>
        <v>Techniker</v>
      </c>
      <c r="AP6" s="311"/>
      <c r="AQ6" s="311"/>
      <c r="AR6" s="311"/>
      <c r="AS6" s="41"/>
      <c r="AU6" s="310" t="str">
        <f>A15</f>
        <v>Gehilfe</v>
      </c>
      <c r="AV6" s="311"/>
      <c r="AW6" s="311"/>
      <c r="AX6" s="311"/>
      <c r="AY6" s="41"/>
      <c r="BA6" s="1" t="s">
        <v>257</v>
      </c>
      <c r="BB6" s="1"/>
      <c r="BC6" s="1"/>
      <c r="BD6" s="1"/>
      <c r="BE6" s="1"/>
    </row>
    <row r="7" spans="1:57" s="102" customFormat="1" ht="19.5" customHeight="1" thickBot="1" x14ac:dyDescent="0.3">
      <c r="A7" s="363"/>
      <c r="B7" s="363" t="s">
        <v>125</v>
      </c>
      <c r="C7" s="370"/>
      <c r="D7" s="370"/>
      <c r="E7" s="370"/>
      <c r="F7" s="364" t="s">
        <v>127</v>
      </c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6"/>
      <c r="Y7" s="195"/>
      <c r="Z7" s="259"/>
      <c r="AB7" s="248" t="str">
        <f>F6</f>
        <v>Projektvorbereitung</v>
      </c>
      <c r="AC7" s="248" t="str">
        <f>I6</f>
        <v>Planung</v>
      </c>
      <c r="AD7" s="248" t="s">
        <v>118</v>
      </c>
      <c r="AE7" s="248" t="s">
        <v>119</v>
      </c>
      <c r="AF7" s="248" t="s">
        <v>120</v>
      </c>
      <c r="AG7" s="248"/>
      <c r="AI7" s="312"/>
      <c r="AJ7" s="312"/>
      <c r="AK7" s="312"/>
      <c r="AL7" s="312"/>
      <c r="AM7" s="312"/>
      <c r="AN7" s="101"/>
      <c r="AO7" s="312"/>
      <c r="AP7" s="312"/>
      <c r="AQ7" s="312"/>
      <c r="AR7" s="312"/>
      <c r="AS7" s="312"/>
      <c r="AT7" s="101"/>
      <c r="AU7" s="312"/>
      <c r="AV7" s="312"/>
      <c r="AW7" s="312"/>
      <c r="AX7" s="312"/>
      <c r="AY7" s="312"/>
      <c r="BA7"/>
      <c r="BB7"/>
      <c r="BC7"/>
      <c r="BD7"/>
      <c r="BE7"/>
    </row>
    <row r="8" spans="1:57" ht="14.25" customHeight="1" thickBot="1" x14ac:dyDescent="0.3">
      <c r="A8" s="363"/>
      <c r="B8" s="363"/>
      <c r="C8" s="370"/>
      <c r="D8" s="370"/>
      <c r="E8" s="370"/>
      <c r="F8" s="270">
        <v>1</v>
      </c>
      <c r="G8" s="270">
        <v>2</v>
      </c>
      <c r="H8" s="270">
        <v>3</v>
      </c>
      <c r="I8" s="270">
        <v>4</v>
      </c>
      <c r="J8" s="270">
        <v>5</v>
      </c>
      <c r="K8" s="270">
        <v>6</v>
      </c>
      <c r="L8" s="270">
        <v>7</v>
      </c>
      <c r="M8" s="270">
        <v>8</v>
      </c>
      <c r="N8" s="270">
        <v>9</v>
      </c>
      <c r="O8" s="270">
        <v>10</v>
      </c>
      <c r="P8" s="270">
        <v>11</v>
      </c>
      <c r="Q8" s="270">
        <v>12</v>
      </c>
      <c r="R8" s="270">
        <v>13</v>
      </c>
      <c r="S8" s="270">
        <v>14</v>
      </c>
      <c r="T8" s="270">
        <v>15</v>
      </c>
      <c r="U8" s="270">
        <v>16</v>
      </c>
      <c r="V8" s="270">
        <v>17</v>
      </c>
      <c r="W8" s="270">
        <v>18</v>
      </c>
      <c r="X8" s="270">
        <v>19</v>
      </c>
      <c r="Y8" s="198"/>
      <c r="Z8" s="260"/>
      <c r="AA8" s="38"/>
      <c r="AB8" s="251">
        <f>SUM(F11:H11,F14:H14,F17:H17)/SUM(F10:H10,F13:H13,F16:H16)</f>
        <v>96.221185480000017</v>
      </c>
      <c r="AC8" s="251">
        <f>SUM(I11:L11,I14:L14,I17:L17)/SUM(I10:L10,I13:L13,I16:L16)</f>
        <v>96.50363011902445</v>
      </c>
      <c r="AD8" s="251">
        <f>SUM(M11:N11,M14:N14,M17:N17)/SUM(M10:N10,M13:N13,M16:N16)</f>
        <v>97.273933679999999</v>
      </c>
      <c r="AE8" s="251">
        <f>SUM(O11:V11,O14:V14,O17:V17)/SUM(O10:V10,O13:V13,O16:V16)</f>
        <v>91.954784880000048</v>
      </c>
      <c r="AF8" s="251">
        <f>SUM(W11:X11,W14:X14,W17:X17)/SUM(W10:X10,W13:X13,W16:X16)</f>
        <v>93.872747187692326</v>
      </c>
      <c r="AG8" s="249"/>
      <c r="AI8" s="313"/>
      <c r="AJ8" s="314"/>
      <c r="AK8" s="314"/>
      <c r="AL8" s="315" t="s">
        <v>248</v>
      </c>
      <c r="AM8" s="316" t="s">
        <v>2</v>
      </c>
      <c r="AN8" s="101"/>
      <c r="AO8" s="313"/>
      <c r="AP8" s="314"/>
      <c r="AQ8" s="314"/>
      <c r="AR8" s="315" t="s">
        <v>248</v>
      </c>
      <c r="AS8" s="316" t="s">
        <v>2</v>
      </c>
      <c r="AT8" s="101"/>
      <c r="AU8" s="313"/>
      <c r="AV8" s="314"/>
      <c r="AW8" s="314"/>
      <c r="AX8" s="315" t="s">
        <v>248</v>
      </c>
      <c r="AY8" s="316" t="s">
        <v>2</v>
      </c>
      <c r="BA8" s="334"/>
      <c r="BB8" s="41"/>
      <c r="BC8" s="41"/>
      <c r="BD8" s="335" t="s">
        <v>258</v>
      </c>
      <c r="BE8" s="336" t="s">
        <v>259</v>
      </c>
    </row>
    <row r="9" spans="1:57" ht="14.4" customHeight="1" x14ac:dyDescent="0.25">
      <c r="A9" s="123" t="s">
        <v>235</v>
      </c>
      <c r="B9" s="126" t="s">
        <v>236</v>
      </c>
      <c r="C9" s="127" t="s">
        <v>237</v>
      </c>
      <c r="D9" s="131">
        <f>AM20</f>
        <v>109.90691208000001</v>
      </c>
      <c r="E9" s="136">
        <f>1679.1/12</f>
        <v>139.92499999999998</v>
      </c>
      <c r="F9" s="107">
        <v>0.25</v>
      </c>
      <c r="G9" s="107">
        <v>0.25</v>
      </c>
      <c r="H9" s="107">
        <v>0.3</v>
      </c>
      <c r="I9" s="107">
        <v>0.25</v>
      </c>
      <c r="J9" s="107">
        <v>0.25</v>
      </c>
      <c r="K9" s="107">
        <v>0.25</v>
      </c>
      <c r="L9" s="107">
        <v>0.25</v>
      </c>
      <c r="M9" s="107">
        <v>0.3</v>
      </c>
      <c r="N9" s="107">
        <v>0.3</v>
      </c>
      <c r="O9" s="107">
        <v>0.15</v>
      </c>
      <c r="P9" s="107">
        <v>0.15</v>
      </c>
      <c r="Q9" s="107">
        <v>0.1</v>
      </c>
      <c r="R9" s="107">
        <v>0.1</v>
      </c>
      <c r="S9" s="107">
        <v>0.1</v>
      </c>
      <c r="T9" s="107">
        <v>0.1</v>
      </c>
      <c r="U9" s="107">
        <v>0.1</v>
      </c>
      <c r="V9" s="107">
        <v>0.1</v>
      </c>
      <c r="W9" s="107">
        <v>0.15</v>
      </c>
      <c r="X9" s="107">
        <v>0.15</v>
      </c>
      <c r="Y9" s="199"/>
      <c r="Z9" s="261"/>
      <c r="AA9" s="308" t="s">
        <v>133</v>
      </c>
      <c r="AC9" s="101"/>
      <c r="AD9" s="101"/>
      <c r="AE9" s="101"/>
      <c r="AF9" s="101"/>
      <c r="AG9" s="101"/>
      <c r="AH9" s="101"/>
      <c r="AI9" s="41"/>
      <c r="AJ9" s="41"/>
      <c r="AK9" s="41"/>
      <c r="AL9" s="41"/>
      <c r="AM9" s="41"/>
      <c r="AN9" s="101"/>
      <c r="AO9" s="41"/>
      <c r="AP9" s="41"/>
      <c r="AQ9" s="41"/>
      <c r="AR9" s="41"/>
      <c r="AS9" s="41"/>
      <c r="AT9" s="101"/>
      <c r="AU9" s="41"/>
      <c r="AV9" s="41"/>
      <c r="AW9" s="41"/>
      <c r="AX9" s="41"/>
      <c r="AY9" s="41"/>
      <c r="BA9" s="41"/>
      <c r="BB9" s="41"/>
      <c r="BC9" s="41"/>
      <c r="BD9" s="41"/>
      <c r="BE9" s="41"/>
    </row>
    <row r="10" spans="1:57" x14ac:dyDescent="0.25">
      <c r="A10" s="367" t="s">
        <v>144</v>
      </c>
      <c r="B10" s="368"/>
      <c r="C10" s="368"/>
      <c r="D10" s="368"/>
      <c r="E10" s="369"/>
      <c r="F10" s="164">
        <f t="shared" ref="F10:L10" si="0">$E$9*F9</f>
        <v>34.981249999999996</v>
      </c>
      <c r="G10" s="164">
        <f t="shared" si="0"/>
        <v>34.981249999999996</v>
      </c>
      <c r="H10" s="164">
        <f t="shared" si="0"/>
        <v>41.977499999999992</v>
      </c>
      <c r="I10" s="164">
        <f t="shared" si="0"/>
        <v>34.981249999999996</v>
      </c>
      <c r="J10" s="164">
        <f t="shared" si="0"/>
        <v>34.981249999999996</v>
      </c>
      <c r="K10" s="164">
        <f t="shared" si="0"/>
        <v>34.981249999999996</v>
      </c>
      <c r="L10" s="164">
        <f t="shared" si="0"/>
        <v>34.981249999999996</v>
      </c>
      <c r="M10" s="164">
        <f>$E$9*M9</f>
        <v>41.977499999999992</v>
      </c>
      <c r="N10" s="164">
        <f t="shared" ref="N10:X10" si="1">$E$9*N9</f>
        <v>41.977499999999992</v>
      </c>
      <c r="O10" s="164">
        <f t="shared" si="1"/>
        <v>20.988749999999996</v>
      </c>
      <c r="P10" s="164">
        <f t="shared" si="1"/>
        <v>20.988749999999996</v>
      </c>
      <c r="Q10" s="164">
        <f t="shared" si="1"/>
        <v>13.9925</v>
      </c>
      <c r="R10" s="164">
        <f t="shared" si="1"/>
        <v>13.9925</v>
      </c>
      <c r="S10" s="164">
        <f>$E$9*S9</f>
        <v>13.9925</v>
      </c>
      <c r="T10" s="164">
        <f t="shared" si="1"/>
        <v>13.9925</v>
      </c>
      <c r="U10" s="164">
        <f t="shared" si="1"/>
        <v>13.9925</v>
      </c>
      <c r="V10" s="164">
        <f t="shared" si="1"/>
        <v>13.9925</v>
      </c>
      <c r="W10" s="164">
        <f>$E$9*W9</f>
        <v>20.988749999999996</v>
      </c>
      <c r="X10" s="164">
        <f t="shared" si="1"/>
        <v>20.988749999999996</v>
      </c>
      <c r="Y10" s="200"/>
      <c r="Z10" s="261"/>
      <c r="AA10" s="109" t="s">
        <v>133</v>
      </c>
      <c r="AC10" s="101"/>
      <c r="AD10" s="101"/>
      <c r="AE10" s="101"/>
      <c r="AF10" s="101"/>
      <c r="AG10" s="101"/>
      <c r="AH10" s="101"/>
      <c r="AI10" s="42" t="s">
        <v>249</v>
      </c>
      <c r="AJ10" s="41"/>
      <c r="AK10" s="41"/>
      <c r="AL10" s="317"/>
      <c r="AM10" s="318">
        <v>58</v>
      </c>
      <c r="AN10" s="101"/>
      <c r="AO10" s="42" t="s">
        <v>249</v>
      </c>
      <c r="AP10" s="41"/>
      <c r="AQ10" s="41"/>
      <c r="AR10" s="317"/>
      <c r="AS10" s="318">
        <v>48</v>
      </c>
      <c r="AT10" s="101"/>
      <c r="AU10" s="42" t="s">
        <v>249</v>
      </c>
      <c r="AV10" s="41"/>
      <c r="AW10" s="41"/>
      <c r="AX10" s="317"/>
      <c r="AY10" s="318">
        <v>28</v>
      </c>
      <c r="BA10" s="310" t="s">
        <v>247</v>
      </c>
      <c r="BB10" s="41"/>
      <c r="BC10" s="41"/>
      <c r="BD10" s="337">
        <v>0.03</v>
      </c>
      <c r="BE10" s="338">
        <f>AY20</f>
        <v>53.058509279999996</v>
      </c>
    </row>
    <row r="11" spans="1:57" x14ac:dyDescent="0.25">
      <c r="A11" s="367" t="s">
        <v>136</v>
      </c>
      <c r="B11" s="368"/>
      <c r="C11" s="368"/>
      <c r="D11" s="368"/>
      <c r="E11" s="369"/>
      <c r="F11" s="121">
        <f t="shared" ref="F11:L11" si="2">$D$9*F10</f>
        <v>3844.6811681985</v>
      </c>
      <c r="G11" s="121">
        <f t="shared" si="2"/>
        <v>3844.6811681985</v>
      </c>
      <c r="H11" s="121">
        <f t="shared" si="2"/>
        <v>4613.6174018381998</v>
      </c>
      <c r="I11" s="121">
        <f t="shared" si="2"/>
        <v>3844.6811681985</v>
      </c>
      <c r="J11" s="121">
        <f t="shared" si="2"/>
        <v>3844.6811681985</v>
      </c>
      <c r="K11" s="121">
        <f t="shared" si="2"/>
        <v>3844.6811681985</v>
      </c>
      <c r="L11" s="121">
        <f t="shared" si="2"/>
        <v>3844.6811681985</v>
      </c>
      <c r="M11" s="121">
        <f>$D$9*M10</f>
        <v>4613.6174018381998</v>
      </c>
      <c r="N11" s="121">
        <f t="shared" ref="N11:X11" si="3">$D$9*N10</f>
        <v>4613.6174018381998</v>
      </c>
      <c r="O11" s="121">
        <f t="shared" si="3"/>
        <v>2306.8087009190999</v>
      </c>
      <c r="P11" s="121">
        <f t="shared" si="3"/>
        <v>2306.8087009190999</v>
      </c>
      <c r="Q11" s="121">
        <f t="shared" si="3"/>
        <v>1537.8724672794001</v>
      </c>
      <c r="R11" s="121">
        <f t="shared" si="3"/>
        <v>1537.8724672794001</v>
      </c>
      <c r="S11" s="121">
        <f>$D$9*S10</f>
        <v>1537.8724672794001</v>
      </c>
      <c r="T11" s="121">
        <f t="shared" si="3"/>
        <v>1537.8724672794001</v>
      </c>
      <c r="U11" s="121">
        <f t="shared" si="3"/>
        <v>1537.8724672794001</v>
      </c>
      <c r="V11" s="121">
        <f t="shared" si="3"/>
        <v>1537.8724672794001</v>
      </c>
      <c r="W11" s="121">
        <f>$D$9*W10</f>
        <v>2306.8087009190999</v>
      </c>
      <c r="X11" s="121">
        <f t="shared" si="3"/>
        <v>2306.8087009190999</v>
      </c>
      <c r="Y11" s="201"/>
      <c r="Z11" s="261"/>
      <c r="AA11" s="109"/>
      <c r="AB11" s="110"/>
      <c r="AC11" s="101"/>
      <c r="AD11" s="101"/>
      <c r="AE11" s="101"/>
      <c r="AF11" s="101"/>
      <c r="AG11" s="101"/>
      <c r="AH11" s="101"/>
      <c r="AI11" s="319" t="s">
        <v>250</v>
      </c>
      <c r="AJ11" s="320"/>
      <c r="AK11" s="41"/>
      <c r="AL11" s="321">
        <v>0.33</v>
      </c>
      <c r="AM11" s="322">
        <f>AM10*AL11</f>
        <v>19.14</v>
      </c>
      <c r="AN11" s="101"/>
      <c r="AO11" s="319" t="s">
        <v>250</v>
      </c>
      <c r="AP11" s="320"/>
      <c r="AQ11" s="41"/>
      <c r="AR11" s="321">
        <v>0.33</v>
      </c>
      <c r="AS11" s="322">
        <f>AS10*AR11</f>
        <v>15.84</v>
      </c>
      <c r="AT11" s="101"/>
      <c r="AU11" s="319" t="s">
        <v>250</v>
      </c>
      <c r="AV11" s="320"/>
      <c r="AW11" s="41"/>
      <c r="AX11" s="321">
        <v>0.33</v>
      </c>
      <c r="AY11" s="322">
        <f>AY10*AX11</f>
        <v>9.24</v>
      </c>
      <c r="BA11" s="310" t="s">
        <v>238</v>
      </c>
      <c r="BB11" s="41"/>
      <c r="BC11" s="41"/>
      <c r="BD11" s="337">
        <v>0.45</v>
      </c>
      <c r="BE11" s="338">
        <f>AS20</f>
        <v>90.957444480000007</v>
      </c>
    </row>
    <row r="12" spans="1:57" ht="14.25" customHeight="1" x14ac:dyDescent="0.25">
      <c r="A12" s="124" t="s">
        <v>238</v>
      </c>
      <c r="B12" s="129" t="s">
        <v>239</v>
      </c>
      <c r="C12" s="130" t="s">
        <v>240</v>
      </c>
      <c r="D12" s="131">
        <f>AS20</f>
        <v>90.957444480000007</v>
      </c>
      <c r="E12" s="137">
        <f>1679.1/12</f>
        <v>139.92499999999998</v>
      </c>
      <c r="F12" s="108">
        <v>0.25</v>
      </c>
      <c r="G12" s="108">
        <v>0.25</v>
      </c>
      <c r="H12" s="108">
        <v>0.35</v>
      </c>
      <c r="I12" s="108">
        <v>0.2</v>
      </c>
      <c r="J12" s="108">
        <v>0.2</v>
      </c>
      <c r="K12" s="108">
        <v>0.2</v>
      </c>
      <c r="L12" s="108">
        <v>0.25</v>
      </c>
      <c r="M12" s="108">
        <v>0.25</v>
      </c>
      <c r="N12" s="108">
        <v>0.25</v>
      </c>
      <c r="O12" s="108">
        <v>0.1</v>
      </c>
      <c r="P12" s="108">
        <v>0.1</v>
      </c>
      <c r="Q12" s="108">
        <v>0.1</v>
      </c>
      <c r="R12" s="108">
        <v>0.1</v>
      </c>
      <c r="S12" s="108">
        <v>0.05</v>
      </c>
      <c r="T12" s="108">
        <v>0.05</v>
      </c>
      <c r="U12" s="108">
        <v>0.05</v>
      </c>
      <c r="V12" s="108">
        <v>0.05</v>
      </c>
      <c r="W12" s="108">
        <v>0.15</v>
      </c>
      <c r="X12" s="108">
        <v>0.1</v>
      </c>
      <c r="Y12" s="199"/>
      <c r="Z12" s="261"/>
      <c r="AA12" s="308"/>
      <c r="AC12" s="101"/>
      <c r="AD12" s="101"/>
      <c r="AE12" s="101"/>
      <c r="AF12" s="101"/>
      <c r="AG12" s="101"/>
      <c r="AH12" s="101"/>
      <c r="AI12" s="41" t="s">
        <v>251</v>
      </c>
      <c r="AJ12" s="41"/>
      <c r="AK12" s="41"/>
      <c r="AL12" s="323"/>
      <c r="AM12" s="324">
        <f>SUM(AM10:AM11)</f>
        <v>77.14</v>
      </c>
      <c r="AN12" s="101"/>
      <c r="AO12" s="41" t="s">
        <v>251</v>
      </c>
      <c r="AP12" s="41"/>
      <c r="AQ12" s="41"/>
      <c r="AR12" s="323"/>
      <c r="AS12" s="324">
        <f>SUM(AS10:AS11)</f>
        <v>63.84</v>
      </c>
      <c r="AT12" s="101"/>
      <c r="AU12" s="41" t="s">
        <v>251</v>
      </c>
      <c r="AV12" s="41"/>
      <c r="AW12" s="41"/>
      <c r="AX12" s="323"/>
      <c r="AY12" s="324">
        <f>SUM(AY10:AY11)</f>
        <v>37.24</v>
      </c>
      <c r="BA12" s="310" t="s">
        <v>246</v>
      </c>
      <c r="BB12" s="41"/>
      <c r="BC12" s="41"/>
      <c r="BD12" s="337">
        <v>0.52</v>
      </c>
      <c r="BE12" s="338">
        <f>AM20</f>
        <v>109.90691208000001</v>
      </c>
    </row>
    <row r="13" spans="1:57" x14ac:dyDescent="0.25">
      <c r="A13" s="367" t="s">
        <v>144</v>
      </c>
      <c r="B13" s="368"/>
      <c r="C13" s="368"/>
      <c r="D13" s="368"/>
      <c r="E13" s="369"/>
      <c r="F13" s="165">
        <f t="shared" ref="F13:L13" si="4">$E$12*F12</f>
        <v>34.981249999999996</v>
      </c>
      <c r="G13" s="165">
        <f t="shared" si="4"/>
        <v>34.981249999999996</v>
      </c>
      <c r="H13" s="165">
        <f t="shared" si="4"/>
        <v>48.973749999999988</v>
      </c>
      <c r="I13" s="165">
        <f t="shared" si="4"/>
        <v>27.984999999999999</v>
      </c>
      <c r="J13" s="165">
        <f t="shared" si="4"/>
        <v>27.984999999999999</v>
      </c>
      <c r="K13" s="165">
        <f t="shared" si="4"/>
        <v>27.984999999999999</v>
      </c>
      <c r="L13" s="165">
        <f t="shared" si="4"/>
        <v>34.981249999999996</v>
      </c>
      <c r="M13" s="165">
        <f>$E$12*M12</f>
        <v>34.981249999999996</v>
      </c>
      <c r="N13" s="165">
        <f t="shared" ref="N13:X13" si="5">$E$12*N12</f>
        <v>34.981249999999996</v>
      </c>
      <c r="O13" s="165">
        <f t="shared" si="5"/>
        <v>13.9925</v>
      </c>
      <c r="P13" s="165">
        <f t="shared" si="5"/>
        <v>13.9925</v>
      </c>
      <c r="Q13" s="165">
        <f t="shared" si="5"/>
        <v>13.9925</v>
      </c>
      <c r="R13" s="165">
        <f t="shared" si="5"/>
        <v>13.9925</v>
      </c>
      <c r="S13" s="165">
        <f>$E$12*S12</f>
        <v>6.9962499999999999</v>
      </c>
      <c r="T13" s="165">
        <f t="shared" si="5"/>
        <v>6.9962499999999999</v>
      </c>
      <c r="U13" s="165">
        <f t="shared" si="5"/>
        <v>6.9962499999999999</v>
      </c>
      <c r="V13" s="165">
        <f t="shared" si="5"/>
        <v>6.9962499999999999</v>
      </c>
      <c r="W13" s="165">
        <f>$E$12*W12</f>
        <v>20.988749999999996</v>
      </c>
      <c r="X13" s="165">
        <f t="shared" si="5"/>
        <v>13.9925</v>
      </c>
      <c r="Y13" s="200"/>
      <c r="Z13" s="261"/>
      <c r="AA13" s="109"/>
      <c r="AC13" s="101"/>
      <c r="AD13" s="101"/>
      <c r="AE13" s="101"/>
      <c r="AF13" s="101"/>
      <c r="AG13" s="101"/>
      <c r="AH13" s="101"/>
      <c r="AI13" s="41"/>
      <c r="AJ13" s="41"/>
      <c r="AK13" s="41"/>
      <c r="AL13" s="323"/>
      <c r="AM13" s="325"/>
      <c r="AN13" s="101"/>
      <c r="AO13" s="41"/>
      <c r="AP13" s="41"/>
      <c r="AQ13" s="41"/>
      <c r="AR13" s="323"/>
      <c r="AS13" s="325"/>
      <c r="AT13" s="101"/>
      <c r="AU13" s="41"/>
      <c r="AV13" s="41"/>
      <c r="AW13" s="41"/>
      <c r="AX13" s="323"/>
      <c r="AY13" s="325"/>
      <c r="BA13" s="339"/>
      <c r="BB13" s="320"/>
      <c r="BC13" s="41"/>
      <c r="BD13" s="337"/>
      <c r="BE13" s="338"/>
    </row>
    <row r="14" spans="1:57" x14ac:dyDescent="0.25">
      <c r="A14" s="367" t="s">
        <v>136</v>
      </c>
      <c r="B14" s="368"/>
      <c r="C14" s="368"/>
      <c r="D14" s="368"/>
      <c r="E14" s="369"/>
      <c r="F14" s="122">
        <f t="shared" ref="F14:X14" si="6">$D$12*F13</f>
        <v>3181.8051047159997</v>
      </c>
      <c r="G14" s="122">
        <f t="shared" si="6"/>
        <v>3181.8051047159997</v>
      </c>
      <c r="H14" s="122">
        <f t="shared" si="6"/>
        <v>4454.5271466023996</v>
      </c>
      <c r="I14" s="122">
        <f t="shared" si="6"/>
        <v>2545.4440837728002</v>
      </c>
      <c r="J14" s="122">
        <f t="shared" si="6"/>
        <v>2545.4440837728002</v>
      </c>
      <c r="K14" s="122">
        <f t="shared" si="6"/>
        <v>2545.4440837728002</v>
      </c>
      <c r="L14" s="122">
        <f t="shared" si="6"/>
        <v>3181.8051047159997</v>
      </c>
      <c r="M14" s="122">
        <f t="shared" si="6"/>
        <v>3181.8051047159997</v>
      </c>
      <c r="N14" s="122">
        <f t="shared" si="6"/>
        <v>3181.8051047159997</v>
      </c>
      <c r="O14" s="122">
        <f t="shared" si="6"/>
        <v>1272.7220418864001</v>
      </c>
      <c r="P14" s="122">
        <f t="shared" si="6"/>
        <v>1272.7220418864001</v>
      </c>
      <c r="Q14" s="122">
        <f t="shared" si="6"/>
        <v>1272.7220418864001</v>
      </c>
      <c r="R14" s="122">
        <f t="shared" si="6"/>
        <v>1272.7220418864001</v>
      </c>
      <c r="S14" s="122">
        <f t="shared" si="6"/>
        <v>636.36102094320006</v>
      </c>
      <c r="T14" s="122">
        <f t="shared" si="6"/>
        <v>636.36102094320006</v>
      </c>
      <c r="U14" s="122">
        <f t="shared" si="6"/>
        <v>636.36102094320006</v>
      </c>
      <c r="V14" s="122">
        <f t="shared" si="6"/>
        <v>636.36102094320006</v>
      </c>
      <c r="W14" s="122">
        <f t="shared" si="6"/>
        <v>1909.0830628295998</v>
      </c>
      <c r="X14" s="122">
        <f t="shared" si="6"/>
        <v>1272.7220418864001</v>
      </c>
      <c r="Y14" s="201"/>
      <c r="Z14" s="261"/>
      <c r="AA14" s="109"/>
      <c r="AB14" s="110"/>
      <c r="AC14" s="101"/>
      <c r="AD14" s="101"/>
      <c r="AE14" s="101"/>
      <c r="AF14" s="101"/>
      <c r="AG14" s="101"/>
      <c r="AH14" s="101"/>
      <c r="AI14" s="319" t="s">
        <v>252</v>
      </c>
      <c r="AJ14" s="320"/>
      <c r="AK14" s="41"/>
      <c r="AL14" s="321">
        <v>0.24979999999999999</v>
      </c>
      <c r="AM14" s="322">
        <f>AM12*AL14</f>
        <v>19.269572</v>
      </c>
      <c r="AN14" s="101"/>
      <c r="AO14" s="319" t="s">
        <v>252</v>
      </c>
      <c r="AP14" s="320"/>
      <c r="AQ14" s="41"/>
      <c r="AR14" s="321">
        <v>0.24979999999999999</v>
      </c>
      <c r="AS14" s="322">
        <f>AS12*AR14</f>
        <v>15.947232</v>
      </c>
      <c r="AT14" s="101"/>
      <c r="AU14" s="319" t="s">
        <v>252</v>
      </c>
      <c r="AV14" s="320"/>
      <c r="AW14" s="41"/>
      <c r="AX14" s="321">
        <v>0.24979999999999999</v>
      </c>
      <c r="AY14" s="322">
        <f>AY12*AX14</f>
        <v>9.3025520000000004</v>
      </c>
      <c r="BA14" s="42" t="s">
        <v>249</v>
      </c>
      <c r="BB14" s="41"/>
      <c r="BC14" s="41"/>
      <c r="BD14" s="340">
        <f>SUM(BD10:BD13)</f>
        <v>1</v>
      </c>
      <c r="BE14" s="341">
        <f>BE10*BD10+BE11*BD11+BE12*BD12+BE13*BD13</f>
        <v>99.674199576000007</v>
      </c>
    </row>
    <row r="15" spans="1:57" ht="14.4" customHeight="1" x14ac:dyDescent="0.25">
      <c r="A15" s="123" t="s">
        <v>241</v>
      </c>
      <c r="B15" s="126" t="s">
        <v>242</v>
      </c>
      <c r="C15" s="127" t="s">
        <v>243</v>
      </c>
      <c r="D15" s="128">
        <f>AY20</f>
        <v>53.058509279999996</v>
      </c>
      <c r="E15" s="136">
        <f>1679.1/12</f>
        <v>139.92499999999998</v>
      </c>
      <c r="F15" s="107">
        <v>0.05</v>
      </c>
      <c r="G15" s="107">
        <v>0.05</v>
      </c>
      <c r="H15" s="107">
        <v>0.05</v>
      </c>
      <c r="I15" s="107">
        <v>0.05</v>
      </c>
      <c r="J15" s="107">
        <v>0.05</v>
      </c>
      <c r="K15" s="107">
        <v>0.05</v>
      </c>
      <c r="L15" s="107">
        <v>0.05</v>
      </c>
      <c r="M15" s="107">
        <v>0.05</v>
      </c>
      <c r="N15" s="107">
        <v>0.05</v>
      </c>
      <c r="O15" s="107">
        <v>0.05</v>
      </c>
      <c r="P15" s="107">
        <v>0.05</v>
      </c>
      <c r="Q15" s="107">
        <v>0.05</v>
      </c>
      <c r="R15" s="107">
        <v>0.05</v>
      </c>
      <c r="S15" s="107">
        <v>0.05</v>
      </c>
      <c r="T15" s="107">
        <v>0.05</v>
      </c>
      <c r="U15" s="107">
        <v>0.05</v>
      </c>
      <c r="V15" s="107">
        <v>0.05</v>
      </c>
      <c r="W15" s="107">
        <v>0.05</v>
      </c>
      <c r="X15" s="107">
        <v>0.05</v>
      </c>
      <c r="Y15" s="199"/>
      <c r="Z15" s="261"/>
      <c r="AA15" s="308"/>
      <c r="AC15" s="101"/>
      <c r="AD15" s="101"/>
      <c r="AE15" s="101"/>
      <c r="AF15" s="101"/>
      <c r="AG15" s="101"/>
      <c r="AH15" s="101"/>
      <c r="AI15" s="41" t="s">
        <v>253</v>
      </c>
      <c r="AJ15" s="41"/>
      <c r="AK15" s="41"/>
      <c r="AL15" s="323"/>
      <c r="AM15" s="324">
        <f>SUM(AM12:AM14)</f>
        <v>96.409571999999997</v>
      </c>
      <c r="AN15" s="101"/>
      <c r="AO15" s="41" t="s">
        <v>253</v>
      </c>
      <c r="AP15" s="41"/>
      <c r="AQ15" s="41"/>
      <c r="AR15" s="323"/>
      <c r="AS15" s="324">
        <f>SUM(AS12:AS14)</f>
        <v>79.787232000000003</v>
      </c>
      <c r="AT15" s="101"/>
      <c r="AU15" s="41" t="s">
        <v>253</v>
      </c>
      <c r="AV15" s="41"/>
      <c r="AW15" s="41"/>
      <c r="AX15" s="323"/>
      <c r="AY15" s="324">
        <f>SUM(AY12:AY14)</f>
        <v>46.542552000000001</v>
      </c>
    </row>
    <row r="16" spans="1:57" x14ac:dyDescent="0.25">
      <c r="A16" s="367" t="s">
        <v>144</v>
      </c>
      <c r="B16" s="368"/>
      <c r="C16" s="368"/>
      <c r="D16" s="368"/>
      <c r="E16" s="369"/>
      <c r="F16" s="164">
        <f t="shared" ref="F16:L16" si="7">$E$15*F15</f>
        <v>6.9962499999999999</v>
      </c>
      <c r="G16" s="164">
        <f t="shared" si="7"/>
        <v>6.9962499999999999</v>
      </c>
      <c r="H16" s="164">
        <f t="shared" si="7"/>
        <v>6.9962499999999999</v>
      </c>
      <c r="I16" s="164">
        <f t="shared" si="7"/>
        <v>6.9962499999999999</v>
      </c>
      <c r="J16" s="164">
        <f t="shared" si="7"/>
        <v>6.9962499999999999</v>
      </c>
      <c r="K16" s="164">
        <f t="shared" si="7"/>
        <v>6.9962499999999999</v>
      </c>
      <c r="L16" s="164">
        <f t="shared" si="7"/>
        <v>6.9962499999999999</v>
      </c>
      <c r="M16" s="164">
        <f>$E$15*M15</f>
        <v>6.9962499999999999</v>
      </c>
      <c r="N16" s="164">
        <f t="shared" ref="N16:X16" si="8">$E$15*N15</f>
        <v>6.9962499999999999</v>
      </c>
      <c r="O16" s="164">
        <f t="shared" si="8"/>
        <v>6.9962499999999999</v>
      </c>
      <c r="P16" s="164">
        <f t="shared" si="8"/>
        <v>6.9962499999999999</v>
      </c>
      <c r="Q16" s="164">
        <f t="shared" si="8"/>
        <v>6.9962499999999999</v>
      </c>
      <c r="R16" s="164">
        <f t="shared" si="8"/>
        <v>6.9962499999999999</v>
      </c>
      <c r="S16" s="164">
        <f>$E$15*S15</f>
        <v>6.9962499999999999</v>
      </c>
      <c r="T16" s="164">
        <f t="shared" si="8"/>
        <v>6.9962499999999999</v>
      </c>
      <c r="U16" s="164">
        <f t="shared" si="8"/>
        <v>6.9962499999999999</v>
      </c>
      <c r="V16" s="164">
        <f t="shared" si="8"/>
        <v>6.9962499999999999</v>
      </c>
      <c r="W16" s="164">
        <f>$E$15*W15</f>
        <v>6.9962499999999999</v>
      </c>
      <c r="X16" s="164">
        <f t="shared" si="8"/>
        <v>6.9962499999999999</v>
      </c>
      <c r="Y16" s="200"/>
      <c r="Z16" s="261"/>
      <c r="AA16" s="109"/>
      <c r="AC16" s="101"/>
      <c r="AD16" s="101"/>
      <c r="AE16" s="101"/>
      <c r="AF16" s="101"/>
      <c r="AG16" s="101"/>
      <c r="AH16" s="101"/>
      <c r="AI16" s="41"/>
      <c r="AJ16" s="41"/>
      <c r="AK16" s="41"/>
      <c r="AL16" s="323"/>
      <c r="AM16" s="325"/>
      <c r="AO16" s="41"/>
      <c r="AP16" s="41"/>
      <c r="AQ16" s="41"/>
      <c r="AR16" s="323"/>
      <c r="AS16" s="325"/>
      <c r="AU16" s="41"/>
      <c r="AV16" s="41"/>
      <c r="AW16" s="41"/>
      <c r="AX16" s="323"/>
      <c r="AY16" s="325"/>
    </row>
    <row r="17" spans="1:120" x14ac:dyDescent="0.25">
      <c r="A17" s="367" t="s">
        <v>136</v>
      </c>
      <c r="B17" s="368"/>
      <c r="C17" s="368"/>
      <c r="D17" s="368"/>
      <c r="E17" s="369"/>
      <c r="F17" s="121">
        <f t="shared" ref="F17:L17" si="9">$D$15*F16</f>
        <v>371.21059555019997</v>
      </c>
      <c r="G17" s="121">
        <f t="shared" si="9"/>
        <v>371.21059555019997</v>
      </c>
      <c r="H17" s="121">
        <f t="shared" si="9"/>
        <v>371.21059555019997</v>
      </c>
      <c r="I17" s="121">
        <f t="shared" si="9"/>
        <v>371.21059555019997</v>
      </c>
      <c r="J17" s="121">
        <f t="shared" si="9"/>
        <v>371.21059555019997</v>
      </c>
      <c r="K17" s="121">
        <f t="shared" si="9"/>
        <v>371.21059555019997</v>
      </c>
      <c r="L17" s="121">
        <f t="shared" si="9"/>
        <v>371.21059555019997</v>
      </c>
      <c r="M17" s="121">
        <f>$D$15*M16</f>
        <v>371.21059555019997</v>
      </c>
      <c r="N17" s="121">
        <f t="shared" ref="N17:X17" si="10">$D$15*N16</f>
        <v>371.21059555019997</v>
      </c>
      <c r="O17" s="121">
        <f t="shared" si="10"/>
        <v>371.21059555019997</v>
      </c>
      <c r="P17" s="121">
        <f t="shared" si="10"/>
        <v>371.21059555019997</v>
      </c>
      <c r="Q17" s="121">
        <f t="shared" si="10"/>
        <v>371.21059555019997</v>
      </c>
      <c r="R17" s="121">
        <f t="shared" si="10"/>
        <v>371.21059555019997</v>
      </c>
      <c r="S17" s="121">
        <f>$D$15*S16</f>
        <v>371.21059555019997</v>
      </c>
      <c r="T17" s="121">
        <f t="shared" si="10"/>
        <v>371.21059555019997</v>
      </c>
      <c r="U17" s="121">
        <f t="shared" si="10"/>
        <v>371.21059555019997</v>
      </c>
      <c r="V17" s="121">
        <f t="shared" si="10"/>
        <v>371.21059555019997</v>
      </c>
      <c r="W17" s="121">
        <f>$D$15*W16</f>
        <v>371.21059555019997</v>
      </c>
      <c r="X17" s="121">
        <f t="shared" si="10"/>
        <v>371.21059555019997</v>
      </c>
      <c r="Y17" s="197"/>
      <c r="Z17" s="261"/>
      <c r="AA17" s="109"/>
      <c r="AB17" s="110"/>
      <c r="AC17" s="101"/>
      <c r="AD17" s="101"/>
      <c r="AE17" s="101"/>
      <c r="AF17" s="101"/>
      <c r="AG17" s="101"/>
      <c r="AH17" s="101"/>
      <c r="AI17" s="326" t="s">
        <v>254</v>
      </c>
      <c r="AJ17" s="41"/>
      <c r="AK17" s="41"/>
      <c r="AL17" s="327">
        <v>7.0000000000000007E-2</v>
      </c>
      <c r="AM17" s="328">
        <f>AM15*AL17</f>
        <v>6.7486700400000004</v>
      </c>
      <c r="AO17" s="326" t="s">
        <v>254</v>
      </c>
      <c r="AP17" s="41"/>
      <c r="AQ17" s="41"/>
      <c r="AR17" s="327">
        <v>7.0000000000000007E-2</v>
      </c>
      <c r="AS17" s="328">
        <f>AS15*AR17</f>
        <v>5.5851062400000009</v>
      </c>
      <c r="AU17" s="326" t="s">
        <v>254</v>
      </c>
      <c r="AV17" s="41"/>
      <c r="AW17" s="41"/>
      <c r="AX17" s="327">
        <v>7.0000000000000007E-2</v>
      </c>
      <c r="AY17" s="328">
        <f>AY15*AX17</f>
        <v>3.2579786400000001</v>
      </c>
    </row>
    <row r="18" spans="1:120" s="1" customFormat="1" ht="15" customHeight="1" x14ac:dyDescent="0.25">
      <c r="A18" s="168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96"/>
      <c r="Z18" s="170"/>
      <c r="AA18" s="38"/>
      <c r="AI18" s="319" t="s">
        <v>255</v>
      </c>
      <c r="AJ18" s="320"/>
      <c r="AK18" s="41"/>
      <c r="AL18" s="321">
        <v>7.0000000000000007E-2</v>
      </c>
      <c r="AM18" s="322">
        <f>AM15*AL18</f>
        <v>6.7486700400000004</v>
      </c>
      <c r="AN18"/>
      <c r="AO18" s="319" t="s">
        <v>255</v>
      </c>
      <c r="AP18" s="320"/>
      <c r="AQ18" s="41"/>
      <c r="AR18" s="321">
        <v>7.0000000000000007E-2</v>
      </c>
      <c r="AS18" s="322">
        <f>AS15*AR18</f>
        <v>5.5851062400000009</v>
      </c>
      <c r="AT18"/>
      <c r="AU18" s="319" t="s">
        <v>255</v>
      </c>
      <c r="AV18" s="320"/>
      <c r="AW18" s="41"/>
      <c r="AX18" s="321">
        <v>7.0000000000000007E-2</v>
      </c>
      <c r="AY18" s="322">
        <f>AY15*AX18</f>
        <v>3.2579786400000001</v>
      </c>
    </row>
    <row r="19" spans="1:120" s="1" customFormat="1" ht="15" customHeight="1" thickBot="1" x14ac:dyDescent="0.3">
      <c r="A19" s="168"/>
      <c r="B19" s="103"/>
      <c r="C19" s="103"/>
      <c r="D19" s="103"/>
      <c r="E19" s="103"/>
      <c r="F19" s="361" t="s">
        <v>122</v>
      </c>
      <c r="G19" s="377"/>
      <c r="H19" s="362"/>
      <c r="I19" s="363" t="s">
        <v>123</v>
      </c>
      <c r="J19" s="363"/>
      <c r="K19" s="363"/>
      <c r="L19" s="361"/>
      <c r="M19" s="361" t="s">
        <v>200</v>
      </c>
      <c r="N19" s="362"/>
      <c r="O19" s="374" t="s">
        <v>119</v>
      </c>
      <c r="P19" s="375"/>
      <c r="Q19" s="375"/>
      <c r="R19" s="375"/>
      <c r="S19" s="375"/>
      <c r="T19" s="375"/>
      <c r="U19" s="375"/>
      <c r="V19" s="376"/>
      <c r="W19" s="361" t="s">
        <v>137</v>
      </c>
      <c r="X19" s="362"/>
      <c r="Y19" s="196"/>
      <c r="Z19" s="170"/>
      <c r="AA19" s="38"/>
      <c r="AI19" s="41"/>
      <c r="AJ19" s="41"/>
      <c r="AK19" s="41"/>
      <c r="AL19" s="329"/>
      <c r="AM19" s="330"/>
      <c r="AO19" s="41"/>
      <c r="AP19" s="41"/>
      <c r="AQ19" s="41"/>
      <c r="AR19" s="329"/>
      <c r="AS19" s="330"/>
      <c r="AU19" s="41"/>
      <c r="AV19" s="41"/>
      <c r="AW19" s="41"/>
      <c r="AX19" s="329"/>
      <c r="AY19" s="330"/>
    </row>
    <row r="20" spans="1:120" s="1" customFormat="1" ht="15" customHeight="1" thickBot="1" x14ac:dyDescent="0.35">
      <c r="A20" s="125" t="s">
        <v>162</v>
      </c>
      <c r="B20" s="104"/>
      <c r="C20" s="104"/>
      <c r="D20" s="104"/>
      <c r="E20" s="175"/>
      <c r="F20" s="104"/>
      <c r="G20" s="173">
        <f>SUM(F11:H11,F14:H14,F17:H17)/SUM(F10:H10,F13:H13,F16:H16)</f>
        <v>96.221185480000017</v>
      </c>
      <c r="H20" s="174" t="s">
        <v>158</v>
      </c>
      <c r="I20" s="104"/>
      <c r="J20" s="173">
        <f>SUM(I11:L11,I14:L14,I17:L17)/SUM(I10:L10,I13:L13,I16:L16)</f>
        <v>96.50363011902445</v>
      </c>
      <c r="K20" s="378" t="s">
        <v>158</v>
      </c>
      <c r="L20" s="378"/>
      <c r="M20" s="271">
        <f>SUM(M11:N11,M14:N14,M17:N17)/SUM(M10:N10,M13:N13,M16:N16)</f>
        <v>97.273933679999999</v>
      </c>
      <c r="N20" s="174" t="s">
        <v>158</v>
      </c>
      <c r="O20" s="172"/>
      <c r="P20" s="133"/>
      <c r="Q20" s="133"/>
      <c r="R20" s="133"/>
      <c r="S20" s="173">
        <f>SUM(O11:V11,O14:V14,O17:V17)/SUM(O10:V10,O13:V13,O16:V16)</f>
        <v>91.954784880000048</v>
      </c>
      <c r="T20" s="133" t="s">
        <v>158</v>
      </c>
      <c r="U20" s="173"/>
      <c r="V20" s="174"/>
      <c r="W20" s="173">
        <f>SUM(W11:X11,W14:X14,W17:X17)/SUM(W10:X10,W13:X13,W16:X16)</f>
        <v>93.872747187692326</v>
      </c>
      <c r="X20" s="174" t="s">
        <v>158</v>
      </c>
      <c r="Y20" s="196"/>
      <c r="Z20" s="170"/>
      <c r="AA20" s="38"/>
      <c r="AI20" s="331" t="s">
        <v>256</v>
      </c>
      <c r="AJ20" s="41"/>
      <c r="AK20" s="41"/>
      <c r="AL20" s="332"/>
      <c r="AM20" s="333">
        <f>SUM(AM15:AM19)</f>
        <v>109.90691208000001</v>
      </c>
      <c r="AN20"/>
      <c r="AO20" s="331" t="s">
        <v>256</v>
      </c>
      <c r="AP20" s="41"/>
      <c r="AQ20" s="41"/>
      <c r="AR20" s="332"/>
      <c r="AS20" s="333">
        <f>SUM(AS15:AS19)</f>
        <v>90.957444480000007</v>
      </c>
      <c r="AT20"/>
      <c r="AU20" s="331" t="s">
        <v>256</v>
      </c>
      <c r="AV20" s="41"/>
      <c r="AW20" s="41"/>
      <c r="AX20" s="332"/>
      <c r="AY20" s="333">
        <f>SUM(AY15:AY19)</f>
        <v>53.058509279999996</v>
      </c>
    </row>
    <row r="21" spans="1:120" s="1" customFormat="1" ht="15" customHeight="1" x14ac:dyDescent="0.25">
      <c r="A21" s="125" t="s">
        <v>163</v>
      </c>
      <c r="B21" s="104"/>
      <c r="C21" s="104"/>
      <c r="D21" s="104"/>
      <c r="E21" s="175"/>
      <c r="F21" s="104"/>
      <c r="G21" s="173">
        <f>SUM(F10:H10,F13:H13,F16:H16)/Plausibilitätsprüfung!F18</f>
        <v>83.954999999999998</v>
      </c>
      <c r="H21" s="174" t="s">
        <v>117</v>
      </c>
      <c r="I21" s="104"/>
      <c r="J21" s="173">
        <f>SUM(I10:L10,I13:L13,I16:L16)/Plausibilitätsprüfung!F29</f>
        <v>71.711562499999971</v>
      </c>
      <c r="K21" s="378" t="s">
        <v>117</v>
      </c>
      <c r="L21" s="378"/>
      <c r="M21" s="271">
        <f>SUM(M10:N10,M13:N13,M16:N16)/Plausibilitätsprüfung!F40</f>
        <v>83.954999999999984</v>
      </c>
      <c r="N21" s="174" t="s">
        <v>117</v>
      </c>
      <c r="O21" s="172"/>
      <c r="P21" s="133"/>
      <c r="Q21" s="133"/>
      <c r="R21" s="133"/>
      <c r="S21" s="173">
        <f>SUM(O10:V10,O13:V13,O16:V16)/Plausibilitätsprüfung!F51</f>
        <v>33.232187500000002</v>
      </c>
      <c r="T21" s="133" t="s">
        <v>117</v>
      </c>
      <c r="U21" s="173"/>
      <c r="V21" s="174"/>
      <c r="W21" s="173">
        <f>SUM(W10:X10,W13:X13,W16:X16)/Plausibilitätsprüfung!F62</f>
        <v>45.475624999999994</v>
      </c>
      <c r="X21" s="174" t="s">
        <v>117</v>
      </c>
      <c r="Y21" s="196"/>
      <c r="Z21" s="170"/>
      <c r="AA21" s="38"/>
    </row>
    <row r="22" spans="1:120" s="1" customFormat="1" ht="15" customHeight="1" x14ac:dyDescent="0.25">
      <c r="A22" s="168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71"/>
      <c r="N22" s="169"/>
      <c r="O22" s="169"/>
      <c r="P22" s="169"/>
      <c r="Q22" s="169"/>
      <c r="R22" s="169"/>
      <c r="S22" s="166"/>
      <c r="T22" s="166"/>
      <c r="U22" s="171"/>
      <c r="V22" s="169"/>
      <c r="W22" s="171"/>
      <c r="X22" s="169"/>
      <c r="Y22" s="196"/>
      <c r="Z22" s="170"/>
      <c r="AA22" s="38"/>
    </row>
    <row r="23" spans="1:120" s="1" customFormat="1" ht="15" customHeight="1" x14ac:dyDescent="0.25">
      <c r="A23" s="168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71"/>
      <c r="N23" s="169"/>
      <c r="O23" s="169"/>
      <c r="P23" s="169"/>
      <c r="Q23" s="169"/>
      <c r="R23" s="169"/>
      <c r="S23" s="166"/>
      <c r="T23" s="166"/>
      <c r="U23" s="171"/>
      <c r="V23" s="169"/>
      <c r="W23" s="171"/>
      <c r="X23" s="169"/>
      <c r="Y23" s="196"/>
      <c r="Z23" s="170"/>
      <c r="AA23" s="38"/>
    </row>
    <row r="25" spans="1:120" x14ac:dyDescent="0.25"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</row>
    <row r="26" spans="1:120" x14ac:dyDescent="0.25"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</row>
    <row r="27" spans="1:120" x14ac:dyDescent="0.25"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</row>
    <row r="28" spans="1:120" x14ac:dyDescent="0.25"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</row>
    <row r="29" spans="1:120" x14ac:dyDescent="0.25"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</row>
    <row r="30" spans="1:120" x14ac:dyDescent="0.25"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</row>
    <row r="33" spans="28:79" x14ac:dyDescent="0.25"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</row>
    <row r="34" spans="28:79" x14ac:dyDescent="0.25"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</row>
    <row r="35" spans="28:79" x14ac:dyDescent="0.25"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</row>
    <row r="36" spans="28:79" x14ac:dyDescent="0.25">
      <c r="AB36" s="4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</row>
    <row r="37" spans="28:79" x14ac:dyDescent="0.25"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</row>
    <row r="38" spans="28:79" x14ac:dyDescent="0.25">
      <c r="AB38" s="4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</row>
    <row r="39" spans="28:79" x14ac:dyDescent="0.25"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</row>
    <row r="40" spans="28:79" x14ac:dyDescent="0.25"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</row>
    <row r="41" spans="28:79" x14ac:dyDescent="0.25"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</row>
    <row r="42" spans="28:79" x14ac:dyDescent="0.25"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</row>
    <row r="43" spans="28:79" x14ac:dyDescent="0.25"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</row>
  </sheetData>
  <mergeCells count="24">
    <mergeCell ref="W19:X19"/>
    <mergeCell ref="K20:L20"/>
    <mergeCell ref="K21:L21"/>
    <mergeCell ref="A13:E13"/>
    <mergeCell ref="A14:E14"/>
    <mergeCell ref="A16:E16"/>
    <mergeCell ref="A17:E17"/>
    <mergeCell ref="F19:H19"/>
    <mergeCell ref="W6:X6"/>
    <mergeCell ref="B7:B8"/>
    <mergeCell ref="F7:X7"/>
    <mergeCell ref="I19:L19"/>
    <mergeCell ref="A10:E10"/>
    <mergeCell ref="A6:A8"/>
    <mergeCell ref="C6:C8"/>
    <mergeCell ref="D6:D8"/>
    <mergeCell ref="E6:E8"/>
    <mergeCell ref="A11:E11"/>
    <mergeCell ref="F6:H6"/>
    <mergeCell ref="I6:L6"/>
    <mergeCell ref="M19:N19"/>
    <mergeCell ref="O19:V19"/>
    <mergeCell ref="M6:N6"/>
    <mergeCell ref="O6:V6"/>
  </mergeCells>
  <pageMargins left="0.70866141732283472" right="0.70866141732283472" top="0.78740157480314965" bottom="0.78740157480314965" header="0.31496062992125984" footer="0.31496062992125984"/>
  <pageSetup paperSize="9" scale="76" fitToHeight="0" orientation="landscape" r:id="rId1"/>
  <rowBreaks count="1" manualBreakCount="1">
    <brk id="23" max="16383" man="1"/>
  </rowBreaks>
  <colBreaks count="1" manualBreakCount="1">
    <brk id="26" max="2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79"/>
  <sheetViews>
    <sheetView showGridLines="0" zoomScaleNormal="100" zoomScaleSheetLayoutView="85" workbookViewId="0">
      <selection activeCell="A29" sqref="A29"/>
    </sheetView>
  </sheetViews>
  <sheetFormatPr baseColWidth="10" defaultColWidth="11.44140625" defaultRowHeight="15" x14ac:dyDescent="0.25"/>
  <cols>
    <col min="1" max="1" width="4.5546875" style="40" customWidth="1"/>
    <col min="2" max="2" width="35.33203125" style="40" customWidth="1"/>
    <col min="3" max="3" width="1.33203125" style="40" customWidth="1"/>
    <col min="4" max="4" width="12.88671875" style="40" customWidth="1"/>
    <col min="5" max="5" width="9.88671875" style="40" customWidth="1"/>
    <col min="6" max="6" width="7.88671875" style="40" customWidth="1"/>
    <col min="7" max="7" width="10.33203125" style="40" customWidth="1"/>
    <col min="8" max="8" width="1.44140625" style="149" customWidth="1"/>
    <col min="9" max="9" width="6.33203125" style="40" customWidth="1"/>
    <col min="10" max="10" width="9.6640625" style="40" customWidth="1"/>
    <col min="11" max="11" width="10.6640625" style="40" customWidth="1"/>
    <col min="12" max="12" width="14.44140625" style="40" customWidth="1"/>
    <col min="13" max="16384" width="11.44140625" style="40"/>
  </cols>
  <sheetData>
    <row r="1" spans="1:11" ht="17.399999999999999" x14ac:dyDescent="0.3">
      <c r="A1" s="61" t="s">
        <v>142</v>
      </c>
      <c r="B1" s="39"/>
      <c r="C1" s="39"/>
      <c r="D1" s="39"/>
      <c r="E1" s="39"/>
      <c r="F1" s="39"/>
    </row>
    <row r="2" spans="1:11" x14ac:dyDescent="0.25">
      <c r="A2" s="39"/>
      <c r="B2" s="39"/>
      <c r="C2" s="39"/>
      <c r="D2" s="39"/>
      <c r="E2" s="39"/>
      <c r="F2" s="39"/>
    </row>
    <row r="3" spans="1:11" s="32" customFormat="1" ht="15.6" x14ac:dyDescent="0.3">
      <c r="A3" s="31" t="s">
        <v>53</v>
      </c>
      <c r="B3" s="31"/>
      <c r="C3" s="31"/>
      <c r="D3" s="379" t="str">
        <f>Projektannahmen!B3</f>
        <v>Bürogebäude 3-stöckig, Salzburg</v>
      </c>
      <c r="E3" s="379"/>
      <c r="F3" s="379"/>
      <c r="G3" s="379"/>
      <c r="H3" s="379"/>
      <c r="I3" s="379"/>
      <c r="J3" s="379"/>
      <c r="K3" s="379"/>
    </row>
    <row r="4" spans="1:11" s="32" customFormat="1" ht="15.6" x14ac:dyDescent="0.3">
      <c r="A4" s="31" t="s">
        <v>54</v>
      </c>
      <c r="B4" s="31"/>
      <c r="C4" s="31"/>
      <c r="D4" s="379" t="str">
        <f>Projektannahmen!B4</f>
        <v>AG 02</v>
      </c>
      <c r="E4" s="379"/>
      <c r="F4" s="379"/>
      <c r="G4" s="379"/>
      <c r="H4" s="379"/>
      <c r="I4" s="379"/>
      <c r="J4" s="379"/>
      <c r="K4" s="379"/>
    </row>
    <row r="5" spans="1:11" s="32" customFormat="1" ht="15.6" hidden="1" x14ac:dyDescent="0.3">
      <c r="A5" s="31"/>
      <c r="B5" s="31"/>
      <c r="C5" s="31"/>
      <c r="D5" s="31"/>
      <c r="E5" s="31"/>
      <c r="F5" s="31"/>
      <c r="H5" s="150"/>
    </row>
    <row r="6" spans="1:11" hidden="1" x14ac:dyDescent="0.25">
      <c r="A6" s="39"/>
      <c r="B6" s="39" t="s">
        <v>55</v>
      </c>
      <c r="C6" s="39"/>
      <c r="D6" s="39"/>
      <c r="E6" s="39"/>
      <c r="F6" s="39"/>
    </row>
    <row r="7" spans="1:11" s="1" customFormat="1" ht="18" hidden="1" customHeight="1" x14ac:dyDescent="0.25">
      <c r="A7" s="43"/>
      <c r="B7" s="44" t="s">
        <v>56</v>
      </c>
      <c r="C7" s="54"/>
      <c r="D7" s="380" t="e">
        <f>#REF!</f>
        <v>#REF!</v>
      </c>
      <c r="E7" s="380"/>
      <c r="F7" s="54" t="s">
        <v>60</v>
      </c>
      <c r="H7" s="151"/>
    </row>
    <row r="8" spans="1:11" s="1" customFormat="1" ht="18" hidden="1" customHeight="1" x14ac:dyDescent="0.25">
      <c r="A8" s="43"/>
      <c r="B8" s="44" t="s">
        <v>83</v>
      </c>
      <c r="C8" s="54"/>
      <c r="D8" s="380">
        <f>Projektklassenfaktor!D41</f>
        <v>1.2100649999999999</v>
      </c>
      <c r="E8" s="380"/>
      <c r="F8" s="54" t="s">
        <v>61</v>
      </c>
      <c r="H8" s="151"/>
    </row>
    <row r="9" spans="1:11" s="1" customFormat="1" ht="18" hidden="1" customHeight="1" x14ac:dyDescent="0.25">
      <c r="A9" s="43"/>
      <c r="B9" s="44" t="s">
        <v>99</v>
      </c>
      <c r="C9" s="54"/>
      <c r="D9" s="381">
        <v>8</v>
      </c>
      <c r="E9" s="381"/>
      <c r="F9" s="54" t="s">
        <v>100</v>
      </c>
      <c r="H9" s="151"/>
    </row>
    <row r="10" spans="1:11" s="1" customFormat="1" ht="18" hidden="1" customHeight="1" x14ac:dyDescent="0.25">
      <c r="A10" s="43"/>
      <c r="B10" s="44" t="s">
        <v>77</v>
      </c>
      <c r="C10" s="54"/>
      <c r="D10" s="382">
        <v>8500</v>
      </c>
      <c r="E10" s="382"/>
      <c r="F10" s="54" t="s">
        <v>78</v>
      </c>
      <c r="H10" s="151"/>
      <c r="I10" s="83" t="s">
        <v>84</v>
      </c>
      <c r="J10" s="87">
        <v>1322.5</v>
      </c>
      <c r="K10" s="54" t="s">
        <v>79</v>
      </c>
    </row>
    <row r="11" spans="1:11" s="1" customFormat="1" ht="18" hidden="1" customHeight="1" x14ac:dyDescent="0.25">
      <c r="A11" s="43"/>
      <c r="B11" s="44" t="s">
        <v>114</v>
      </c>
      <c r="C11" s="54"/>
      <c r="D11" s="383" t="e">
        <f>#REF!</f>
        <v>#REF!</v>
      </c>
      <c r="E11" s="383"/>
      <c r="F11" s="54" t="s">
        <v>116</v>
      </c>
      <c r="H11" s="151"/>
    </row>
    <row r="12" spans="1:11" s="1" customFormat="1" ht="14.4" thickBot="1" x14ac:dyDescent="0.3">
      <c r="A12" s="43"/>
      <c r="B12" s="43"/>
      <c r="C12" s="43"/>
      <c r="D12" s="49"/>
      <c r="E12" s="49"/>
      <c r="F12" s="43"/>
      <c r="H12" s="151"/>
    </row>
    <row r="13" spans="1:11" s="45" customFormat="1" ht="20.25" customHeight="1" thickBot="1" x14ac:dyDescent="0.3">
      <c r="A13" s="384" t="s">
        <v>57</v>
      </c>
      <c r="B13" s="388" t="s">
        <v>58</v>
      </c>
      <c r="C13" s="43"/>
      <c r="D13" s="392" t="s">
        <v>150</v>
      </c>
      <c r="E13" s="393"/>
      <c r="F13" s="393"/>
      <c r="G13" s="394"/>
      <c r="H13" s="152"/>
      <c r="I13" s="158"/>
      <c r="J13" s="145"/>
      <c r="K13" s="146"/>
    </row>
    <row r="14" spans="1:11" s="45" customFormat="1" ht="66" x14ac:dyDescent="0.25">
      <c r="A14" s="385"/>
      <c r="B14" s="389"/>
      <c r="C14" s="43"/>
      <c r="D14" s="113" t="s">
        <v>98</v>
      </c>
      <c r="E14" s="114" t="s">
        <v>97</v>
      </c>
      <c r="F14" s="115" t="s">
        <v>101</v>
      </c>
      <c r="G14" s="159" t="s">
        <v>134</v>
      </c>
      <c r="H14" s="153"/>
      <c r="I14" s="395" t="s">
        <v>141</v>
      </c>
      <c r="J14" s="396"/>
      <c r="K14" s="397"/>
    </row>
    <row r="15" spans="1:11" s="45" customFormat="1" ht="13.8" x14ac:dyDescent="0.25">
      <c r="A15" s="386"/>
      <c r="B15" s="390"/>
      <c r="C15" s="43"/>
      <c r="D15" s="80" t="s">
        <v>93</v>
      </c>
      <c r="E15" s="81" t="s">
        <v>94</v>
      </c>
      <c r="F15" s="82" t="s">
        <v>95</v>
      </c>
      <c r="G15" s="160" t="s">
        <v>96</v>
      </c>
      <c r="H15" s="153"/>
      <c r="I15" s="398"/>
      <c r="J15" s="399"/>
      <c r="K15" s="400"/>
    </row>
    <row r="16" spans="1:11" s="45" customFormat="1" ht="14.4" thickBot="1" x14ac:dyDescent="0.3">
      <c r="A16" s="387"/>
      <c r="B16" s="391"/>
      <c r="C16" s="43"/>
      <c r="D16" s="84" t="s">
        <v>86</v>
      </c>
      <c r="E16" s="85" t="s">
        <v>85</v>
      </c>
      <c r="F16" s="85" t="s">
        <v>87</v>
      </c>
      <c r="G16" s="161" t="s">
        <v>88</v>
      </c>
      <c r="H16" s="154"/>
      <c r="I16" s="401" t="s">
        <v>140</v>
      </c>
      <c r="J16" s="402"/>
      <c r="K16" s="403"/>
    </row>
    <row r="17" spans="1:12" s="1" customFormat="1" ht="14.4" thickBot="1" x14ac:dyDescent="0.3">
      <c r="A17" s="46"/>
      <c r="B17" s="46"/>
      <c r="C17" s="43"/>
      <c r="D17" s="43"/>
      <c r="E17" s="43"/>
      <c r="F17" s="43"/>
      <c r="H17" s="151"/>
    </row>
    <row r="18" spans="1:12" ht="16.5" customHeight="1" thickBot="1" x14ac:dyDescent="0.35">
      <c r="A18" s="47" t="s">
        <v>178</v>
      </c>
      <c r="B18" s="48"/>
      <c r="C18" s="39"/>
      <c r="D18" s="134" t="s">
        <v>139</v>
      </c>
      <c r="E18" s="91"/>
      <c r="F18" s="222">
        <f>Leistungsumfang!F9</f>
        <v>3</v>
      </c>
      <c r="G18" s="112"/>
      <c r="H18" s="155"/>
      <c r="I18" s="162" t="s">
        <v>143</v>
      </c>
      <c r="J18" s="342">
        <f>Personaleinsatzplan!G21</f>
        <v>83.954999999999998</v>
      </c>
      <c r="K18" s="163" t="s">
        <v>117</v>
      </c>
    </row>
    <row r="19" spans="1:12" s="1" customFormat="1" ht="8.25" customHeight="1" x14ac:dyDescent="0.25">
      <c r="A19" s="43"/>
      <c r="B19" s="46"/>
      <c r="C19" s="43"/>
      <c r="D19" s="43"/>
      <c r="E19" s="43"/>
      <c r="F19" s="43"/>
      <c r="H19" s="151"/>
      <c r="L19" s="138"/>
    </row>
    <row r="20" spans="1:12" s="1" customFormat="1" ht="34.5" customHeight="1" x14ac:dyDescent="0.25">
      <c r="A20" s="269" t="s">
        <v>181</v>
      </c>
      <c r="B20" s="62" t="s">
        <v>180</v>
      </c>
      <c r="C20" s="43"/>
      <c r="D20" s="86">
        <v>30</v>
      </c>
      <c r="E20" s="77">
        <f>D20/$D$25</f>
        <v>0.34883720930232559</v>
      </c>
      <c r="F20" s="78">
        <f>Leistungsumfang!E11</f>
        <v>3</v>
      </c>
      <c r="G20" s="135">
        <f>D20*F20</f>
        <v>90</v>
      </c>
      <c r="H20" s="156"/>
      <c r="I20" s="404" t="str">
        <f>IF(OR(D25-J18&gt;1,D25-J18&lt;-1),"Mittlere Stunden aus PEP weichen von den Stunden aus der Summe über die Teilleistungen ab!","")</f>
        <v>Mittlere Stunden aus PEP weichen von den Stunden aus der Summe über die Teilleistungen ab!</v>
      </c>
      <c r="J20" s="404"/>
      <c r="K20" s="404"/>
      <c r="L20" s="138"/>
    </row>
    <row r="21" spans="1:12" s="1" customFormat="1" ht="31.5" customHeight="1" x14ac:dyDescent="0.25">
      <c r="A21" s="269" t="s">
        <v>181</v>
      </c>
      <c r="B21" s="62" t="s">
        <v>182</v>
      </c>
      <c r="C21" s="43"/>
      <c r="D21" s="86">
        <v>22</v>
      </c>
      <c r="E21" s="77">
        <f>D21/$D$25</f>
        <v>0.2558139534883721</v>
      </c>
      <c r="F21" s="78">
        <f>Leistungsumfang!E12</f>
        <v>3</v>
      </c>
      <c r="G21" s="135">
        <f>D21*F21</f>
        <v>66</v>
      </c>
      <c r="H21" s="156"/>
      <c r="I21" s="404"/>
      <c r="J21" s="404"/>
      <c r="K21" s="404"/>
      <c r="L21" s="138"/>
    </row>
    <row r="22" spans="1:12" s="1" customFormat="1" ht="31.5" customHeight="1" x14ac:dyDescent="0.25">
      <c r="A22" s="269" t="s">
        <v>181</v>
      </c>
      <c r="B22" s="62" t="s">
        <v>183</v>
      </c>
      <c r="C22" s="43"/>
      <c r="D22" s="86">
        <v>12</v>
      </c>
      <c r="E22" s="77">
        <f>D22/$D$25</f>
        <v>0.13953488372093023</v>
      </c>
      <c r="F22" s="78">
        <f>Leistungsumfang!E13</f>
        <v>3</v>
      </c>
      <c r="G22" s="135">
        <f>D22*F22</f>
        <v>36</v>
      </c>
      <c r="H22" s="156"/>
      <c r="I22" s="268"/>
      <c r="J22" s="268"/>
      <c r="K22" s="268"/>
      <c r="L22" s="138"/>
    </row>
    <row r="23" spans="1:12" s="1" customFormat="1" ht="30.75" customHeight="1" x14ac:dyDescent="0.25">
      <c r="A23" s="269" t="s">
        <v>181</v>
      </c>
      <c r="B23" s="62" t="s">
        <v>184</v>
      </c>
      <c r="C23" s="43"/>
      <c r="D23" s="86">
        <v>12</v>
      </c>
      <c r="E23" s="77">
        <f>D23/$D$25</f>
        <v>0.13953488372093023</v>
      </c>
      <c r="F23" s="78">
        <f>Leistungsumfang!E14</f>
        <v>3</v>
      </c>
      <c r="G23" s="135">
        <f>D23*F23</f>
        <v>36</v>
      </c>
      <c r="H23" s="156"/>
      <c r="I23" s="404"/>
      <c r="J23" s="404"/>
      <c r="K23" s="303"/>
      <c r="L23" s="138"/>
    </row>
    <row r="24" spans="1:12" s="1" customFormat="1" ht="30.75" customHeight="1" x14ac:dyDescent="0.25">
      <c r="A24" s="269" t="s">
        <v>181</v>
      </c>
      <c r="B24" s="62" t="s">
        <v>225</v>
      </c>
      <c r="C24" s="43"/>
      <c r="D24" s="86">
        <v>10</v>
      </c>
      <c r="E24" s="77">
        <f>D24/$D$25</f>
        <v>0.11627906976744186</v>
      </c>
      <c r="F24" s="78">
        <f>Leistungsumfang!E15</f>
        <v>3</v>
      </c>
      <c r="G24" s="135">
        <f>D24*F24</f>
        <v>30</v>
      </c>
      <c r="H24" s="156"/>
      <c r="I24" s="404" t="str">
        <f>IF(OR(D25-J18&gt;1,D25-J18&lt;-1),"Abweichung beträgt:","")</f>
        <v>Abweichung beträgt:</v>
      </c>
      <c r="J24" s="404"/>
      <c r="K24" s="221">
        <f>ABS(J18/D25-1)</f>
        <v>2.3779069767441929E-2</v>
      </c>
      <c r="L24" s="138"/>
    </row>
    <row r="25" spans="1:12" s="1" customFormat="1" ht="14.4" x14ac:dyDescent="0.25">
      <c r="A25" s="52"/>
      <c r="B25" s="53" t="s">
        <v>76</v>
      </c>
      <c r="C25" s="54"/>
      <c r="D25" s="229">
        <f>SUM(D20:D24)</f>
        <v>86</v>
      </c>
      <c r="E25" s="230">
        <f>SUM(E20:E24)</f>
        <v>1</v>
      </c>
      <c r="F25" s="55"/>
      <c r="H25" s="151"/>
      <c r="L25" s="138"/>
    </row>
    <row r="26" spans="1:12" s="1" customFormat="1" ht="7.5" customHeight="1" x14ac:dyDescent="0.25">
      <c r="A26" s="52"/>
      <c r="B26" s="53"/>
      <c r="C26" s="54"/>
      <c r="D26" s="55"/>
      <c r="E26" s="116"/>
      <c r="F26" s="55"/>
      <c r="H26" s="151"/>
      <c r="L26" s="138"/>
    </row>
    <row r="27" spans="1:12" s="1" customFormat="1" ht="14.4" x14ac:dyDescent="0.25">
      <c r="A27" s="52"/>
      <c r="B27" s="53" t="s">
        <v>149</v>
      </c>
      <c r="C27" s="54"/>
      <c r="D27" s="227">
        <f>D25*Personaleinsatzplan!G20*F18</f>
        <v>24825.065853840002</v>
      </c>
      <c r="E27" s="116"/>
      <c r="F27" s="55"/>
      <c r="H27" s="151"/>
      <c r="J27" s="147"/>
      <c r="K27" s="224">
        <f>SUM(Personaleinsatzplan!F11:H11,Personaleinsatzplan!F14:H14,Personaleinsatzplan!F17:H17)</f>
        <v>24234.748880920204</v>
      </c>
      <c r="L27" s="138"/>
    </row>
    <row r="28" spans="1:12" s="1" customFormat="1" ht="14.4" thickBot="1" x14ac:dyDescent="0.3">
      <c r="A28" s="43"/>
      <c r="B28" s="43"/>
      <c r="C28" s="43"/>
      <c r="D28" s="43"/>
      <c r="E28" s="43"/>
      <c r="F28" s="43"/>
      <c r="H28" s="151"/>
      <c r="L28" s="138"/>
    </row>
    <row r="29" spans="1:12" ht="16.5" customHeight="1" thickBot="1" x14ac:dyDescent="0.35">
      <c r="A29" s="47" t="s">
        <v>179</v>
      </c>
      <c r="B29" s="48"/>
      <c r="C29" s="39"/>
      <c r="D29" s="134" t="s">
        <v>139</v>
      </c>
      <c r="E29" s="91"/>
      <c r="F29" s="222">
        <f>Leistungsumfang!F17</f>
        <v>4</v>
      </c>
      <c r="G29" s="112"/>
      <c r="H29" s="155"/>
      <c r="I29" s="162" t="s">
        <v>143</v>
      </c>
      <c r="J29" s="342">
        <f>Personaleinsatzplan!J21</f>
        <v>71.711562499999971</v>
      </c>
      <c r="K29" s="163" t="s">
        <v>117</v>
      </c>
    </row>
    <row r="30" spans="1:12" s="1" customFormat="1" ht="8.25" customHeight="1" x14ac:dyDescent="0.25">
      <c r="A30" s="43"/>
      <c r="B30" s="46"/>
      <c r="C30" s="43"/>
      <c r="D30" s="43"/>
      <c r="E30" s="43"/>
      <c r="F30" s="43"/>
      <c r="H30" s="151"/>
      <c r="L30" s="138"/>
    </row>
    <row r="31" spans="1:12" s="1" customFormat="1" ht="38.25" customHeight="1" x14ac:dyDescent="0.25">
      <c r="A31" s="269" t="s">
        <v>185</v>
      </c>
      <c r="B31" s="62" t="s">
        <v>180</v>
      </c>
      <c r="C31" s="43"/>
      <c r="D31" s="86">
        <v>12</v>
      </c>
      <c r="E31" s="77">
        <f>D31/$D$36</f>
        <v>0.17142857142857143</v>
      </c>
      <c r="F31" s="78">
        <f>Leistungsumfang!E19</f>
        <v>4</v>
      </c>
      <c r="G31" s="135">
        <f>D31*F31</f>
        <v>48</v>
      </c>
      <c r="H31" s="156"/>
      <c r="I31" s="404" t="str">
        <f>IF(OR(D36-J29&gt;1,D36-J29&lt;-1),"Mittlere Stunden aus PEP weichen von den Stunden aus der Summe über die Teilleistungen ab!","")</f>
        <v>Mittlere Stunden aus PEP weichen von den Stunden aus der Summe über die Teilleistungen ab!</v>
      </c>
      <c r="J31" s="404"/>
      <c r="K31" s="404"/>
      <c r="L31" s="138"/>
    </row>
    <row r="32" spans="1:12" s="1" customFormat="1" ht="37.5" customHeight="1" x14ac:dyDescent="0.25">
      <c r="A32" s="269" t="s">
        <v>185</v>
      </c>
      <c r="B32" s="62" t="s">
        <v>182</v>
      </c>
      <c r="C32" s="43"/>
      <c r="D32" s="86">
        <v>12</v>
      </c>
      <c r="E32" s="77">
        <f>D32/$D$36</f>
        <v>0.17142857142857143</v>
      </c>
      <c r="F32" s="78">
        <f>Leistungsumfang!E20</f>
        <v>4</v>
      </c>
      <c r="G32" s="135">
        <f>D32*F32</f>
        <v>48</v>
      </c>
      <c r="H32" s="156"/>
      <c r="I32" s="404"/>
      <c r="J32" s="404"/>
      <c r="K32" s="404"/>
      <c r="L32" s="138"/>
    </row>
    <row r="33" spans="1:12" s="1" customFormat="1" ht="37.5" customHeight="1" x14ac:dyDescent="0.25">
      <c r="A33" s="269" t="s">
        <v>185</v>
      </c>
      <c r="B33" s="62" t="s">
        <v>183</v>
      </c>
      <c r="C33" s="43"/>
      <c r="D33" s="86">
        <v>18</v>
      </c>
      <c r="E33" s="77">
        <f>D33/$D$36</f>
        <v>0.25714285714285712</v>
      </c>
      <c r="F33" s="78">
        <f>Leistungsumfang!E21</f>
        <v>4</v>
      </c>
      <c r="G33" s="135">
        <f>D33*F33</f>
        <v>72</v>
      </c>
      <c r="H33" s="156"/>
      <c r="I33" s="268"/>
      <c r="J33" s="268"/>
      <c r="K33" s="268"/>
      <c r="L33" s="138"/>
    </row>
    <row r="34" spans="1:12" s="1" customFormat="1" ht="35.25" customHeight="1" x14ac:dyDescent="0.25">
      <c r="A34" s="269" t="s">
        <v>185</v>
      </c>
      <c r="B34" s="62" t="s">
        <v>184</v>
      </c>
      <c r="C34" s="43"/>
      <c r="D34" s="86">
        <v>18</v>
      </c>
      <c r="E34" s="77">
        <f>D34/$D$36</f>
        <v>0.25714285714285712</v>
      </c>
      <c r="F34" s="78">
        <f>Leistungsumfang!E22</f>
        <v>4</v>
      </c>
      <c r="G34" s="135">
        <f>D34*F34</f>
        <v>72</v>
      </c>
      <c r="H34" s="156"/>
      <c r="I34" s="404"/>
      <c r="J34" s="404"/>
      <c r="K34" s="138"/>
      <c r="L34" s="138"/>
    </row>
    <row r="35" spans="1:12" s="1" customFormat="1" ht="35.25" customHeight="1" x14ac:dyDescent="0.25">
      <c r="A35" s="269" t="s">
        <v>185</v>
      </c>
      <c r="B35" s="62" t="s">
        <v>225</v>
      </c>
      <c r="C35" s="43"/>
      <c r="D35" s="86">
        <v>10</v>
      </c>
      <c r="E35" s="77">
        <f>D35/$D$36</f>
        <v>0.14285714285714285</v>
      </c>
      <c r="F35" s="78">
        <f>Leistungsumfang!E23</f>
        <v>4</v>
      </c>
      <c r="G35" s="135">
        <f>D35*F35</f>
        <v>40</v>
      </c>
      <c r="H35" s="156"/>
      <c r="I35" s="404" t="str">
        <f>IF(OR(D36-J29&gt;1,D36-J29&lt;-1),"Abweichung beträgt:","")</f>
        <v>Abweichung beträgt:</v>
      </c>
      <c r="J35" s="404"/>
      <c r="K35" s="221">
        <f>ABS(J29/D36-1)</f>
        <v>2.4450892857142525E-2</v>
      </c>
      <c r="L35" s="138"/>
    </row>
    <row r="36" spans="1:12" s="1" customFormat="1" ht="14.4" x14ac:dyDescent="0.25">
      <c r="A36" s="52"/>
      <c r="B36" s="53" t="s">
        <v>76</v>
      </c>
      <c r="C36" s="54"/>
      <c r="D36" s="229">
        <f>SUM(D31:D35)</f>
        <v>70</v>
      </c>
      <c r="E36" s="230">
        <f>SUM(E31:E35)</f>
        <v>1</v>
      </c>
      <c r="F36" s="55"/>
      <c r="H36" s="151"/>
      <c r="L36" s="138"/>
    </row>
    <row r="37" spans="1:12" s="1" customFormat="1" ht="7.5" customHeight="1" x14ac:dyDescent="0.25">
      <c r="A37" s="52"/>
      <c r="B37" s="53"/>
      <c r="C37" s="54"/>
      <c r="D37" s="55"/>
      <c r="E37" s="116"/>
      <c r="F37" s="55"/>
      <c r="H37" s="151"/>
      <c r="L37" s="138"/>
    </row>
    <row r="38" spans="1:12" s="1" customFormat="1" ht="14.4" x14ac:dyDescent="0.25">
      <c r="A38" s="52"/>
      <c r="B38" s="53" t="s">
        <v>149</v>
      </c>
      <c r="C38" s="54"/>
      <c r="D38" s="227">
        <f>D36*Personaleinsatzplan!J20*F29</f>
        <v>27021.016433326848</v>
      </c>
      <c r="E38" s="116"/>
      <c r="F38" s="55"/>
      <c r="H38" s="151"/>
      <c r="J38" s="147"/>
      <c r="K38" s="224">
        <f>SUM(Personaleinsatzplan!I11:L11,Personaleinsatzplan!I14:L14,Personaleinsatzplan!I17:L17)</f>
        <v>27681.704411029204</v>
      </c>
      <c r="L38" s="138"/>
    </row>
    <row r="39" spans="1:12" s="1" customFormat="1" ht="14.4" thickBot="1" x14ac:dyDescent="0.3">
      <c r="A39" s="43"/>
      <c r="B39" s="43"/>
      <c r="C39" s="43"/>
      <c r="D39" s="43"/>
      <c r="E39" s="43"/>
      <c r="F39" s="43"/>
      <c r="H39" s="151"/>
      <c r="L39" s="138"/>
    </row>
    <row r="40" spans="1:12" ht="16.5" customHeight="1" thickBot="1" x14ac:dyDescent="0.35">
      <c r="A40" s="47" t="s">
        <v>66</v>
      </c>
      <c r="B40" s="48"/>
      <c r="C40" s="39"/>
      <c r="D40" s="134" t="s">
        <v>139</v>
      </c>
      <c r="E40" s="91"/>
      <c r="F40" s="222">
        <f>Leistungsumfang!F25</f>
        <v>2</v>
      </c>
      <c r="G40" s="112"/>
      <c r="H40" s="155"/>
      <c r="I40" s="162" t="s">
        <v>143</v>
      </c>
      <c r="J40" s="342">
        <f>Personaleinsatzplan!M21</f>
        <v>83.954999999999984</v>
      </c>
      <c r="K40" s="163" t="s">
        <v>117</v>
      </c>
    </row>
    <row r="41" spans="1:12" s="1" customFormat="1" ht="8.25" customHeight="1" x14ac:dyDescent="0.25">
      <c r="A41" s="43"/>
      <c r="B41" s="46"/>
      <c r="C41" s="43"/>
      <c r="D41" s="43"/>
      <c r="E41" s="43"/>
      <c r="F41" s="43"/>
      <c r="H41" s="151"/>
      <c r="L41" s="138"/>
    </row>
    <row r="42" spans="1:12" s="1" customFormat="1" ht="27.6" x14ac:dyDescent="0.25">
      <c r="A42" s="269" t="s">
        <v>186</v>
      </c>
      <c r="B42" s="62" t="s">
        <v>180</v>
      </c>
      <c r="C42" s="43"/>
      <c r="D42" s="86">
        <v>15</v>
      </c>
      <c r="E42" s="77">
        <f>D42/$D$47</f>
        <v>0.1744186046511628</v>
      </c>
      <c r="F42" s="78">
        <f>Leistungsumfang!E27</f>
        <v>2</v>
      </c>
      <c r="G42" s="135">
        <f>D42*F42</f>
        <v>30</v>
      </c>
      <c r="H42" s="156"/>
      <c r="I42" s="404" t="str">
        <f>IF(OR(D47-J40&gt;1,D47-J40&lt;-1),"Mittlere Stunden aus PEP weichen von den Stunden aus der Summe über die Teilleistungen ab!","")</f>
        <v>Mittlere Stunden aus PEP weichen von den Stunden aus der Summe über die Teilleistungen ab!</v>
      </c>
      <c r="J42" s="404"/>
      <c r="K42" s="404"/>
      <c r="L42" s="138"/>
    </row>
    <row r="43" spans="1:12" s="1" customFormat="1" ht="30" customHeight="1" x14ac:dyDescent="0.25">
      <c r="A43" s="269" t="s">
        <v>186</v>
      </c>
      <c r="B43" s="62" t="s">
        <v>182</v>
      </c>
      <c r="C43" s="43"/>
      <c r="D43" s="86">
        <v>20</v>
      </c>
      <c r="E43" s="77">
        <f>D43/$D$47</f>
        <v>0.23255813953488372</v>
      </c>
      <c r="F43" s="78">
        <f>Leistungsumfang!E28</f>
        <v>2</v>
      </c>
      <c r="G43" s="135">
        <f>D43*F43</f>
        <v>40</v>
      </c>
      <c r="H43" s="156"/>
      <c r="I43" s="404"/>
      <c r="J43" s="404"/>
      <c r="K43" s="404"/>
      <c r="L43" s="138"/>
    </row>
    <row r="44" spans="1:12" s="1" customFormat="1" ht="30" customHeight="1" x14ac:dyDescent="0.25">
      <c r="A44" s="269" t="s">
        <v>186</v>
      </c>
      <c r="B44" s="62" t="s">
        <v>183</v>
      </c>
      <c r="C44" s="43"/>
      <c r="D44" s="86">
        <v>18</v>
      </c>
      <c r="E44" s="77">
        <f>D44/$D$47</f>
        <v>0.20930232558139536</v>
      </c>
      <c r="F44" s="78">
        <f>Leistungsumfang!E29</f>
        <v>2</v>
      </c>
      <c r="G44" s="135">
        <f>D44*F44</f>
        <v>36</v>
      </c>
      <c r="H44" s="156"/>
      <c r="I44" s="268"/>
      <c r="J44" s="268"/>
      <c r="K44" s="268"/>
      <c r="L44" s="138"/>
    </row>
    <row r="45" spans="1:12" s="1" customFormat="1" ht="33" customHeight="1" x14ac:dyDescent="0.25">
      <c r="A45" s="269" t="s">
        <v>186</v>
      </c>
      <c r="B45" s="62" t="s">
        <v>184</v>
      </c>
      <c r="C45" s="43"/>
      <c r="D45" s="86">
        <v>18</v>
      </c>
      <c r="E45" s="77">
        <f>D45/$D$47</f>
        <v>0.20930232558139536</v>
      </c>
      <c r="F45" s="78">
        <f>Leistungsumfang!E30</f>
        <v>2</v>
      </c>
      <c r="G45" s="135">
        <f>D45*F45</f>
        <v>36</v>
      </c>
      <c r="H45" s="156"/>
      <c r="I45" s="404"/>
      <c r="J45" s="404"/>
      <c r="K45" s="221"/>
      <c r="L45" s="138"/>
    </row>
    <row r="46" spans="1:12" s="1" customFormat="1" ht="33" customHeight="1" x14ac:dyDescent="0.25">
      <c r="A46" s="269" t="s">
        <v>186</v>
      </c>
      <c r="B46" s="62" t="s">
        <v>225</v>
      </c>
      <c r="C46" s="43"/>
      <c r="D46" s="86">
        <v>15</v>
      </c>
      <c r="E46" s="77">
        <f>D46/$D$47</f>
        <v>0.1744186046511628</v>
      </c>
      <c r="F46" s="78">
        <f>Leistungsumfang!E31</f>
        <v>2</v>
      </c>
      <c r="G46" s="135">
        <f>D46*F46</f>
        <v>30</v>
      </c>
      <c r="H46" s="156"/>
      <c r="I46" s="404" t="str">
        <f>IF(OR(D47-J40&gt;1,D47-J40&lt;-1),"Abweichung beträgt:","")</f>
        <v>Abweichung beträgt:</v>
      </c>
      <c r="J46" s="404"/>
      <c r="K46" s="221">
        <f>ABS(J40/D47-1)</f>
        <v>2.377906976744204E-2</v>
      </c>
      <c r="L46" s="138"/>
    </row>
    <row r="47" spans="1:12" s="1" customFormat="1" ht="14.4" x14ac:dyDescent="0.25">
      <c r="A47" s="52"/>
      <c r="B47" s="53" t="s">
        <v>76</v>
      </c>
      <c r="C47" s="54"/>
      <c r="D47" s="229">
        <f>SUM(D42:D46)</f>
        <v>86</v>
      </c>
      <c r="E47" s="230">
        <f>SUM(E42:E46)</f>
        <v>1</v>
      </c>
      <c r="F47" s="55"/>
      <c r="H47" s="151"/>
      <c r="L47" s="138"/>
    </row>
    <row r="48" spans="1:12" s="1" customFormat="1" ht="7.5" customHeight="1" x14ac:dyDescent="0.25">
      <c r="A48" s="52"/>
      <c r="B48" s="53"/>
      <c r="C48" s="54"/>
      <c r="D48" s="55"/>
      <c r="E48" s="116"/>
      <c r="F48" s="55"/>
      <c r="H48" s="151"/>
      <c r="L48" s="138"/>
    </row>
    <row r="49" spans="1:12" s="1" customFormat="1" ht="14.4" x14ac:dyDescent="0.25">
      <c r="A49" s="52"/>
      <c r="B49" s="53" t="s">
        <v>149</v>
      </c>
      <c r="C49" s="54"/>
      <c r="D49" s="227">
        <f>D47*Personaleinsatzplan!M20*F40</f>
        <v>16731.116592959999</v>
      </c>
      <c r="E49" s="116"/>
      <c r="F49" s="55"/>
      <c r="H49" s="151"/>
      <c r="J49" s="147"/>
      <c r="K49" s="224">
        <f>SUM(Personaleinsatzplan!M11:N11,Personaleinsatzplan!M14:N14,Personaleinsatzplan!M17:N17)</f>
        <v>16333.266204208798</v>
      </c>
      <c r="L49" s="138"/>
    </row>
    <row r="50" spans="1:12" s="1" customFormat="1" ht="14.4" thickBot="1" x14ac:dyDescent="0.3">
      <c r="A50" s="43"/>
      <c r="B50" s="43"/>
      <c r="C50" s="43"/>
      <c r="D50" s="43"/>
      <c r="E50" s="43"/>
      <c r="F50" s="43"/>
      <c r="H50" s="151"/>
      <c r="L50" s="138"/>
    </row>
    <row r="51" spans="1:12" ht="16.2" thickBot="1" x14ac:dyDescent="0.35">
      <c r="A51" s="47" t="s">
        <v>68</v>
      </c>
      <c r="B51" s="72"/>
      <c r="C51" s="39"/>
      <c r="D51" s="134" t="s">
        <v>139</v>
      </c>
      <c r="E51" s="91"/>
      <c r="F51" s="222">
        <f>Leistungsumfang!F33</f>
        <v>8</v>
      </c>
      <c r="G51" s="112"/>
      <c r="H51" s="155"/>
      <c r="I51" s="162" t="s">
        <v>143</v>
      </c>
      <c r="J51" s="342">
        <f>Personaleinsatzplan!S21</f>
        <v>33.232187500000002</v>
      </c>
      <c r="K51" s="163" t="s">
        <v>117</v>
      </c>
    </row>
    <row r="52" spans="1:12" s="1" customFormat="1" ht="8.25" customHeight="1" x14ac:dyDescent="0.25">
      <c r="A52" s="43"/>
      <c r="B52" s="43"/>
      <c r="C52" s="43"/>
      <c r="D52" s="43"/>
      <c r="E52" s="43"/>
      <c r="F52" s="43"/>
      <c r="H52" s="151"/>
      <c r="L52" s="138"/>
    </row>
    <row r="53" spans="1:12" s="1" customFormat="1" ht="34.5" customHeight="1" x14ac:dyDescent="0.25">
      <c r="A53" s="269" t="s">
        <v>187</v>
      </c>
      <c r="B53" s="62" t="s">
        <v>180</v>
      </c>
      <c r="C53" s="43"/>
      <c r="D53" s="86">
        <v>5</v>
      </c>
      <c r="E53" s="77">
        <f>D53/$D$58</f>
        <v>0.15625</v>
      </c>
      <c r="F53" s="78">
        <f>Leistungsumfang!E35</f>
        <v>8</v>
      </c>
      <c r="G53" s="135">
        <f>D53*F53</f>
        <v>40</v>
      </c>
      <c r="H53" s="156"/>
      <c r="I53" s="404" t="str">
        <f>IF(OR(D58-J51&gt;1,D58-J51&lt;-1),"Mittlere Stunden aus PEP weichen von den Stunden aus der Summe über die Teilleistungen ab!","")</f>
        <v>Mittlere Stunden aus PEP weichen von den Stunden aus der Summe über die Teilleistungen ab!</v>
      </c>
      <c r="J53" s="404"/>
      <c r="K53" s="404"/>
      <c r="L53" s="138"/>
    </row>
    <row r="54" spans="1:12" s="1" customFormat="1" ht="26.25" customHeight="1" x14ac:dyDescent="0.25">
      <c r="A54" s="269" t="s">
        <v>187</v>
      </c>
      <c r="B54" s="62" t="s">
        <v>182</v>
      </c>
      <c r="C54" s="43"/>
      <c r="D54" s="86">
        <v>6</v>
      </c>
      <c r="E54" s="77">
        <f>D54/$D$58</f>
        <v>0.1875</v>
      </c>
      <c r="F54" s="78">
        <f>Leistungsumfang!E36</f>
        <v>8</v>
      </c>
      <c r="G54" s="135">
        <f>D54*F54</f>
        <v>48</v>
      </c>
      <c r="H54" s="156"/>
      <c r="I54" s="404"/>
      <c r="J54" s="404"/>
      <c r="K54" s="404"/>
      <c r="L54" s="138"/>
    </row>
    <row r="55" spans="1:12" s="1" customFormat="1" ht="26.25" customHeight="1" x14ac:dyDescent="0.25">
      <c r="A55" s="269" t="s">
        <v>187</v>
      </c>
      <c r="B55" s="62" t="s">
        <v>183</v>
      </c>
      <c r="C55" s="43"/>
      <c r="D55" s="86">
        <v>8</v>
      </c>
      <c r="E55" s="77">
        <f>D55/$D$58</f>
        <v>0.25</v>
      </c>
      <c r="F55" s="78">
        <f>Leistungsumfang!E37</f>
        <v>8</v>
      </c>
      <c r="G55" s="135">
        <f>D55*F55</f>
        <v>64</v>
      </c>
      <c r="H55" s="156"/>
      <c r="I55" s="268"/>
      <c r="J55" s="268"/>
      <c r="K55" s="268"/>
      <c r="L55" s="138"/>
    </row>
    <row r="56" spans="1:12" s="1" customFormat="1" ht="29.25" customHeight="1" x14ac:dyDescent="0.25">
      <c r="A56" s="269" t="s">
        <v>187</v>
      </c>
      <c r="B56" s="62" t="s">
        <v>184</v>
      </c>
      <c r="C56" s="43"/>
      <c r="D56" s="86">
        <v>8</v>
      </c>
      <c r="E56" s="77">
        <f>D56/$D$58</f>
        <v>0.25</v>
      </c>
      <c r="F56" s="78">
        <f>Leistungsumfang!E38</f>
        <v>8</v>
      </c>
      <c r="G56" s="135">
        <f>D56*F56</f>
        <v>64</v>
      </c>
      <c r="H56" s="156"/>
      <c r="I56" s="404"/>
      <c r="J56" s="404"/>
      <c r="K56" s="221"/>
      <c r="L56" s="138"/>
    </row>
    <row r="57" spans="1:12" s="1" customFormat="1" ht="29.25" customHeight="1" x14ac:dyDescent="0.25">
      <c r="A57" s="269" t="s">
        <v>187</v>
      </c>
      <c r="B57" s="62" t="s">
        <v>225</v>
      </c>
      <c r="C57" s="43"/>
      <c r="D57" s="86">
        <v>5</v>
      </c>
      <c r="E57" s="77">
        <f>D57/$D$58</f>
        <v>0.15625</v>
      </c>
      <c r="F57" s="78">
        <f>Leistungsumfang!E39</f>
        <v>8</v>
      </c>
      <c r="G57" s="135">
        <f>D57*F57</f>
        <v>40</v>
      </c>
      <c r="H57" s="156"/>
      <c r="I57" s="404" t="str">
        <f>IF(OR(D58-J51&gt;1,D58-J51&lt;-1),"Abweichung beträgt:","")</f>
        <v>Abweichung beträgt:</v>
      </c>
      <c r="J57" s="404"/>
      <c r="K57" s="221">
        <f>ABS(J51/D58-1)</f>
        <v>3.8505859375000062E-2</v>
      </c>
      <c r="L57" s="138"/>
    </row>
    <row r="58" spans="1:12" s="1" customFormat="1" ht="14.4" x14ac:dyDescent="0.25">
      <c r="A58" s="52"/>
      <c r="B58" s="53" t="s">
        <v>76</v>
      </c>
      <c r="C58" s="54"/>
      <c r="D58" s="229">
        <f>SUM(D52:D57)</f>
        <v>32</v>
      </c>
      <c r="E58" s="230">
        <f>SUM(E53:E57)</f>
        <v>1</v>
      </c>
      <c r="F58" s="55"/>
      <c r="H58" s="151"/>
      <c r="L58" s="138"/>
    </row>
    <row r="59" spans="1:12" s="1" customFormat="1" ht="6.75" customHeight="1" x14ac:dyDescent="0.25">
      <c r="A59" s="52"/>
      <c r="B59" s="53"/>
      <c r="C59" s="54"/>
      <c r="D59" s="55"/>
      <c r="E59" s="116"/>
      <c r="F59" s="55"/>
      <c r="H59" s="151"/>
      <c r="L59" s="138"/>
    </row>
    <row r="60" spans="1:12" s="1" customFormat="1" ht="14.4" x14ac:dyDescent="0.25">
      <c r="A60" s="52"/>
      <c r="B60" s="53" t="s">
        <v>147</v>
      </c>
      <c r="C60" s="54"/>
      <c r="D60" s="227">
        <f>D58*F51*Personaleinsatzplan!S20</f>
        <v>23540.424929280012</v>
      </c>
      <c r="E60" s="116"/>
      <c r="F60" s="55"/>
      <c r="H60" s="151"/>
      <c r="J60" s="147"/>
      <c r="K60" s="224">
        <f>SUM(Personaleinsatzplan!O11:V11,Personaleinsatzplan!O14:V14,Personaleinsatzplan!O17:V17)</f>
        <v>24446.869221234614</v>
      </c>
      <c r="L60" s="138"/>
    </row>
    <row r="61" spans="1:12" s="1" customFormat="1" ht="14.4" thickBot="1" x14ac:dyDescent="0.3">
      <c r="A61" s="43"/>
      <c r="B61" s="43"/>
      <c r="C61" s="43"/>
      <c r="D61" s="43"/>
      <c r="E61" s="43"/>
      <c r="F61" s="43"/>
      <c r="H61" s="151"/>
      <c r="L61" s="138"/>
    </row>
    <row r="62" spans="1:12" ht="16.2" thickBot="1" x14ac:dyDescent="0.35">
      <c r="A62" s="47" t="s">
        <v>67</v>
      </c>
      <c r="B62" s="70"/>
      <c r="C62" s="39"/>
      <c r="D62" s="134" t="s">
        <v>139</v>
      </c>
      <c r="E62" s="91"/>
      <c r="F62" s="222">
        <f>Leistungsumfang!F41</f>
        <v>2</v>
      </c>
      <c r="G62" s="112"/>
      <c r="H62" s="155"/>
      <c r="I62" s="162" t="s">
        <v>143</v>
      </c>
      <c r="J62" s="342">
        <f>Personaleinsatzplan!W21</f>
        <v>45.475624999999994</v>
      </c>
      <c r="K62" s="163" t="s">
        <v>117</v>
      </c>
    </row>
    <row r="63" spans="1:12" s="1" customFormat="1" ht="8.25" customHeight="1" x14ac:dyDescent="0.25">
      <c r="A63" s="43"/>
      <c r="B63" s="43"/>
      <c r="C63" s="43"/>
      <c r="D63" s="43"/>
      <c r="E63" s="43"/>
      <c r="F63" s="43"/>
      <c r="H63" s="151"/>
      <c r="L63" s="138"/>
    </row>
    <row r="64" spans="1:12" s="1" customFormat="1" ht="27.6" x14ac:dyDescent="0.25">
      <c r="A64" s="269" t="s">
        <v>188</v>
      </c>
      <c r="B64" s="62" t="s">
        <v>180</v>
      </c>
      <c r="C64" s="43"/>
      <c r="D64" s="86">
        <v>11</v>
      </c>
      <c r="E64" s="77">
        <f>D64/$D$69</f>
        <v>0.24444444444444444</v>
      </c>
      <c r="F64" s="78">
        <f>Leistungsumfang!E43</f>
        <v>2</v>
      </c>
      <c r="G64" s="135">
        <f>D64*F64</f>
        <v>22</v>
      </c>
      <c r="H64" s="156"/>
      <c r="I64" s="404" t="str">
        <f>IF(OR(D69-J62&gt;1,D69-J62&lt;-1),"Mittlere Stunden aus PEP weichen von den Stunden aus der Summe über die Teilleistungen ab!","")</f>
        <v/>
      </c>
      <c r="J64" s="404"/>
      <c r="K64" s="404"/>
      <c r="L64" s="138"/>
    </row>
    <row r="65" spans="1:12" s="1" customFormat="1" ht="27" customHeight="1" x14ac:dyDescent="0.25">
      <c r="A65" s="269" t="s">
        <v>188</v>
      </c>
      <c r="B65" s="62" t="s">
        <v>182</v>
      </c>
      <c r="C65" s="43"/>
      <c r="D65" s="86">
        <v>11</v>
      </c>
      <c r="E65" s="77">
        <f>D65/$D$69</f>
        <v>0.24444444444444444</v>
      </c>
      <c r="F65" s="78">
        <f>Leistungsumfang!E44</f>
        <v>2</v>
      </c>
      <c r="G65" s="135">
        <f>D65*F65</f>
        <v>22</v>
      </c>
      <c r="H65" s="156"/>
      <c r="I65" s="404"/>
      <c r="J65" s="404"/>
      <c r="K65" s="404"/>
      <c r="L65" s="138"/>
    </row>
    <row r="66" spans="1:12" s="1" customFormat="1" ht="27" customHeight="1" x14ac:dyDescent="0.25">
      <c r="A66" s="269" t="s">
        <v>188</v>
      </c>
      <c r="B66" s="62" t="s">
        <v>183</v>
      </c>
      <c r="C66" s="43"/>
      <c r="D66" s="86">
        <v>13</v>
      </c>
      <c r="E66" s="77">
        <f>D66/$D$69</f>
        <v>0.28888888888888886</v>
      </c>
      <c r="F66" s="78">
        <f>Leistungsumfang!E45</f>
        <v>2</v>
      </c>
      <c r="G66" s="135">
        <f>D66*F66</f>
        <v>26</v>
      </c>
      <c r="H66" s="156"/>
      <c r="I66" s="268"/>
      <c r="J66" s="268"/>
      <c r="K66" s="268"/>
      <c r="L66" s="138"/>
    </row>
    <row r="67" spans="1:12" s="1" customFormat="1" ht="27.75" customHeight="1" x14ac:dyDescent="0.25">
      <c r="A67" s="269" t="s">
        <v>188</v>
      </c>
      <c r="B67" s="62" t="s">
        <v>184</v>
      </c>
      <c r="C67" s="43"/>
      <c r="D67" s="86">
        <v>6</v>
      </c>
      <c r="E67" s="77">
        <f>D67/$D$69</f>
        <v>0.13333333333333333</v>
      </c>
      <c r="F67" s="78">
        <f>Leistungsumfang!E46</f>
        <v>2</v>
      </c>
      <c r="G67" s="135">
        <f>D67*F67</f>
        <v>12</v>
      </c>
      <c r="H67" s="156"/>
      <c r="I67" s="404"/>
      <c r="J67" s="404"/>
      <c r="K67" s="221"/>
      <c r="L67" s="138"/>
    </row>
    <row r="68" spans="1:12" s="1" customFormat="1" ht="27.75" customHeight="1" x14ac:dyDescent="0.25">
      <c r="A68" s="269" t="s">
        <v>188</v>
      </c>
      <c r="B68" s="62" t="s">
        <v>225</v>
      </c>
      <c r="C68" s="43"/>
      <c r="D68" s="86">
        <v>4</v>
      </c>
      <c r="E68" s="77">
        <f>D68/$D$69</f>
        <v>8.8888888888888892E-2</v>
      </c>
      <c r="F68" s="78">
        <f>Leistungsumfang!E47</f>
        <v>2</v>
      </c>
      <c r="G68" s="135">
        <f>D68*F68</f>
        <v>8</v>
      </c>
      <c r="H68" s="156"/>
      <c r="I68" s="404" t="str">
        <f>IF(OR(D69-J62&gt;1,D69-J62&lt;-1),"Abweichung beträgt:","")</f>
        <v/>
      </c>
      <c r="J68" s="404"/>
      <c r="K68" s="221">
        <f>ABS(J62/D69-1)</f>
        <v>1.0569444444444409E-2</v>
      </c>
      <c r="L68" s="138"/>
    </row>
    <row r="69" spans="1:12" s="64" customFormat="1" ht="14.4" x14ac:dyDescent="0.25">
      <c r="A69" s="76"/>
      <c r="B69" s="53" t="s">
        <v>76</v>
      </c>
      <c r="C69" s="54"/>
      <c r="D69" s="229">
        <f>SUM(D63:D68)</f>
        <v>45</v>
      </c>
      <c r="E69" s="230">
        <f>SUM(E64:E68)</f>
        <v>0.99999999999999989</v>
      </c>
      <c r="F69" s="55"/>
      <c r="H69" s="56"/>
      <c r="L69" s="139"/>
    </row>
    <row r="70" spans="1:12" s="64" customFormat="1" ht="7.5" customHeight="1" x14ac:dyDescent="0.25">
      <c r="A70" s="76"/>
      <c r="B70" s="53"/>
      <c r="C70" s="54"/>
      <c r="D70" s="55"/>
      <c r="E70" s="116"/>
      <c r="F70" s="55"/>
      <c r="H70" s="56"/>
      <c r="L70" s="139"/>
    </row>
    <row r="71" spans="1:12" s="64" customFormat="1" ht="14.4" x14ac:dyDescent="0.25">
      <c r="A71" s="76"/>
      <c r="B71" s="53" t="s">
        <v>148</v>
      </c>
      <c r="C71" s="54"/>
      <c r="D71" s="227">
        <f>D69*F62*Personaleinsatzplan!W20</f>
        <v>8448.547246892309</v>
      </c>
      <c r="E71" s="116"/>
      <c r="F71" s="55"/>
      <c r="H71" s="56"/>
      <c r="J71" s="147"/>
      <c r="K71" s="224">
        <f>SUM(Personaleinsatzplan!W11:X11,Personaleinsatzplan!W14:X14,Personaleinsatzplan!W17:X17)</f>
        <v>8537.8436976546</v>
      </c>
      <c r="L71" s="139"/>
    </row>
    <row r="72" spans="1:12" s="64" customFormat="1" ht="6" customHeight="1" x14ac:dyDescent="0.25">
      <c r="A72" s="54"/>
      <c r="B72" s="54"/>
      <c r="C72" s="54"/>
      <c r="D72" s="54"/>
      <c r="E72" s="54"/>
      <c r="F72" s="54"/>
      <c r="H72" s="56"/>
      <c r="L72" s="139"/>
    </row>
    <row r="73" spans="1:12" s="64" customFormat="1" ht="15.75" customHeight="1" x14ac:dyDescent="0.25">
      <c r="A73" s="54"/>
      <c r="B73" s="54" t="s">
        <v>176</v>
      </c>
      <c r="C73" s="54"/>
      <c r="D73" s="228">
        <f>D27+D38+D49+D60+D71</f>
        <v>100566.17105629916</v>
      </c>
      <c r="E73" s="54"/>
      <c r="F73" s="54"/>
      <c r="H73" s="56"/>
      <c r="J73" s="148"/>
      <c r="K73" s="223">
        <f>SUM(K27,K38,K49,K60,K71)</f>
        <v>101234.43241504743</v>
      </c>
    </row>
    <row r="74" spans="1:12" s="64" customFormat="1" ht="15.75" customHeight="1" x14ac:dyDescent="0.25">
      <c r="A74" s="54"/>
      <c r="B74" s="54"/>
      <c r="C74" s="54"/>
      <c r="D74" s="140"/>
      <c r="E74" s="54"/>
      <c r="F74" s="54"/>
      <c r="H74" s="56"/>
    </row>
    <row r="75" spans="1:12" s="64" customFormat="1" ht="15.75" customHeight="1" x14ac:dyDescent="0.25">
      <c r="A75" s="54"/>
      <c r="B75" s="231" t="s">
        <v>173</v>
      </c>
      <c r="C75" s="231"/>
      <c r="D75" s="232"/>
      <c r="E75" s="231"/>
      <c r="F75" s="231"/>
      <c r="G75" s="231"/>
      <c r="H75" s="231"/>
      <c r="I75" s="231"/>
      <c r="J75" s="231"/>
      <c r="K75" s="226">
        <f>D73</f>
        <v>100566.17105629916</v>
      </c>
    </row>
    <row r="76" spans="1:12" s="64" customFormat="1" ht="15.75" customHeight="1" x14ac:dyDescent="0.25">
      <c r="A76" s="54"/>
      <c r="B76" s="233" t="s">
        <v>174</v>
      </c>
      <c r="C76" s="233"/>
      <c r="D76" s="234"/>
      <c r="E76" s="233"/>
      <c r="F76" s="233"/>
      <c r="G76" s="233"/>
      <c r="H76" s="233"/>
      <c r="I76" s="233"/>
      <c r="J76" s="233"/>
      <c r="K76" s="226">
        <f>K73</f>
        <v>101234.43241504743</v>
      </c>
    </row>
    <row r="77" spans="1:12" s="64" customFormat="1" ht="15.75" customHeight="1" x14ac:dyDescent="0.25">
      <c r="A77" s="54"/>
      <c r="B77" s="235" t="s">
        <v>146</v>
      </c>
      <c r="C77" s="235"/>
      <c r="D77" s="236"/>
      <c r="E77" s="235"/>
      <c r="F77" s="235"/>
      <c r="G77" s="235"/>
      <c r="H77" s="235"/>
      <c r="I77" s="235"/>
      <c r="J77" s="237" t="s">
        <v>151</v>
      </c>
      <c r="K77" s="225">
        <f>ABS(K76-K75)</f>
        <v>668.26135874826286</v>
      </c>
    </row>
    <row r="78" spans="1:12" s="64" customFormat="1" ht="15.75" customHeight="1" x14ac:dyDescent="0.25">
      <c r="A78" s="54"/>
      <c r="B78" s="141"/>
      <c r="C78" s="141"/>
      <c r="D78" s="142"/>
      <c r="E78" s="143"/>
      <c r="F78" s="141"/>
      <c r="G78" s="143"/>
      <c r="H78" s="157"/>
      <c r="I78" s="143"/>
      <c r="K78" s="144"/>
    </row>
    <row r="79" spans="1:12" s="64" customFormat="1" ht="15.75" customHeight="1" x14ac:dyDescent="0.25">
      <c r="A79" s="54"/>
      <c r="B79" s="54"/>
      <c r="C79" s="54"/>
      <c r="D79" s="54"/>
      <c r="E79" s="54"/>
      <c r="F79" s="54"/>
      <c r="H79" s="56"/>
    </row>
  </sheetData>
  <mergeCells count="27">
    <mergeCell ref="I68:J68"/>
    <mergeCell ref="I20:K21"/>
    <mergeCell ref="I24:J24"/>
    <mergeCell ref="I31:K32"/>
    <mergeCell ref="I35:J35"/>
    <mergeCell ref="I42:K43"/>
    <mergeCell ref="I46:J46"/>
    <mergeCell ref="I67:J67"/>
    <mergeCell ref="I14:K15"/>
    <mergeCell ref="I16:K16"/>
    <mergeCell ref="I53:K54"/>
    <mergeCell ref="I57:J57"/>
    <mergeCell ref="I64:K65"/>
    <mergeCell ref="I56:J56"/>
    <mergeCell ref="I23:J23"/>
    <mergeCell ref="I34:J34"/>
    <mergeCell ref="I45:J45"/>
    <mergeCell ref="D10:E10"/>
    <mergeCell ref="D11:E11"/>
    <mergeCell ref="A13:A16"/>
    <mergeCell ref="B13:B16"/>
    <mergeCell ref="D13:G13"/>
    <mergeCell ref="D3:K3"/>
    <mergeCell ref="D4:K4"/>
    <mergeCell ref="D7:E7"/>
    <mergeCell ref="D8:E8"/>
    <mergeCell ref="D9:E9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88" fitToHeight="0" orientation="portrait" horizontalDpi="300" r:id="rId1"/>
  <headerFooter alignWithMargins="0">
    <oddFooter>&amp;L&amp;8Leitfaden Kostenabschätzung der ÖBA Leistung / &amp;A</oddFooter>
  </headerFooter>
  <rowBreaks count="1" manualBreakCount="1">
    <brk id="49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3"/>
  <sheetViews>
    <sheetView showGridLines="0" zoomScaleNormal="100" zoomScaleSheetLayoutView="100" workbookViewId="0">
      <selection activeCell="D3" sqref="D3:P4"/>
    </sheetView>
  </sheetViews>
  <sheetFormatPr baseColWidth="10" defaultRowHeight="13.2" x14ac:dyDescent="0.25"/>
  <cols>
    <col min="1" max="1" width="8.33203125" customWidth="1"/>
    <col min="2" max="2" width="5.109375" customWidth="1"/>
    <col min="3" max="3" width="7.109375" customWidth="1"/>
    <col min="7" max="7" width="2" customWidth="1"/>
    <col min="8" max="8" width="7" customWidth="1"/>
    <col min="9" max="9" width="2" bestFit="1" customWidth="1"/>
    <col min="10" max="10" width="6.5546875" customWidth="1"/>
    <col min="11" max="11" width="2.109375" bestFit="1" customWidth="1"/>
    <col min="12" max="12" width="11.6640625" bestFit="1" customWidth="1"/>
    <col min="13" max="13" width="2" bestFit="1" customWidth="1"/>
    <col min="14" max="14" width="5.33203125" customWidth="1"/>
    <col min="15" max="15" width="2.109375" customWidth="1"/>
    <col min="16" max="16" width="15.33203125" customWidth="1"/>
  </cols>
  <sheetData>
    <row r="1" spans="1:17" s="40" customFormat="1" ht="17.399999999999999" x14ac:dyDescent="0.3">
      <c r="A1" s="61" t="s">
        <v>165</v>
      </c>
      <c r="B1" s="39"/>
      <c r="C1" s="39"/>
      <c r="D1" s="39"/>
      <c r="E1" s="39"/>
      <c r="F1" s="39"/>
      <c r="G1" s="39"/>
    </row>
    <row r="2" spans="1:17" s="40" customFormat="1" ht="17.399999999999999" x14ac:dyDescent="0.3">
      <c r="A2" s="61"/>
      <c r="B2" s="39"/>
      <c r="C2" s="39"/>
      <c r="D2" s="39"/>
      <c r="E2" s="39"/>
      <c r="F2" s="39"/>
      <c r="G2" s="39"/>
    </row>
    <row r="3" spans="1:17" s="32" customFormat="1" ht="15.6" x14ac:dyDescent="0.3">
      <c r="A3" s="31" t="s">
        <v>53</v>
      </c>
      <c r="B3" s="31"/>
      <c r="C3" s="31"/>
      <c r="D3" s="405" t="str">
        <f>IF(Leistungsumfang!D3:I3="","",Leistungsumfang!D3:I3)</f>
        <v>Bürogebäude 3-stöckig, Salzburg</v>
      </c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7"/>
    </row>
    <row r="4" spans="1:17" s="32" customFormat="1" ht="15.6" x14ac:dyDescent="0.3">
      <c r="A4" s="31" t="s">
        <v>54</v>
      </c>
      <c r="B4" s="31"/>
      <c r="C4" s="31"/>
      <c r="D4" s="408" t="str">
        <f>IF(Leistungsumfang!D4:I4="","",Leistungsumfang!D4:I4)</f>
        <v>AG 02</v>
      </c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10"/>
    </row>
    <row r="7" spans="1:17" s="5" customFormat="1" ht="21.75" customHeight="1" x14ac:dyDescent="0.25">
      <c r="A7" s="184" t="s">
        <v>152</v>
      </c>
      <c r="B7" s="418" t="s">
        <v>153</v>
      </c>
      <c r="C7" s="418"/>
      <c r="D7" s="185" t="s">
        <v>157</v>
      </c>
      <c r="E7" s="185"/>
      <c r="F7" s="186"/>
      <c r="G7" s="64"/>
      <c r="H7" s="419" t="s">
        <v>164</v>
      </c>
      <c r="I7" s="420"/>
      <c r="J7" s="420"/>
      <c r="K7" s="420"/>
      <c r="L7" s="420"/>
      <c r="M7" s="420"/>
      <c r="N7" s="421"/>
      <c r="O7" s="64"/>
      <c r="P7" s="187">
        <v>10000</v>
      </c>
      <c r="Q7" s="64"/>
    </row>
    <row r="8" spans="1:17" ht="15.75" customHeight="1" x14ac:dyDescent="0.25">
      <c r="A8" s="1"/>
      <c r="B8" s="1"/>
      <c r="C8" s="1"/>
      <c r="D8" s="1"/>
      <c r="E8" s="1"/>
      <c r="F8" s="1"/>
      <c r="G8" s="1"/>
      <c r="H8" s="166"/>
      <c r="I8" s="167"/>
      <c r="J8" s="166"/>
      <c r="K8" s="167"/>
      <c r="L8" s="166"/>
      <c r="M8" s="1"/>
      <c r="N8" s="1"/>
      <c r="O8" s="1"/>
      <c r="P8" s="178"/>
      <c r="Q8" s="1"/>
    </row>
    <row r="9" spans="1:17" ht="16.5" customHeight="1" x14ac:dyDescent="0.3">
      <c r="A9" s="411" t="s">
        <v>154</v>
      </c>
      <c r="B9" s="413" t="s">
        <v>201</v>
      </c>
      <c r="C9" s="413"/>
      <c r="D9" s="413"/>
      <c r="E9" s="413"/>
      <c r="F9" s="414"/>
      <c r="G9" s="1"/>
      <c r="H9" s="188" t="s">
        <v>158</v>
      </c>
      <c r="I9" s="417" t="s">
        <v>159</v>
      </c>
      <c r="J9" s="188" t="s">
        <v>117</v>
      </c>
      <c r="K9" s="417" t="s">
        <v>160</v>
      </c>
      <c r="L9" s="188" t="s">
        <v>161</v>
      </c>
      <c r="M9" s="417" t="s">
        <v>159</v>
      </c>
      <c r="N9" s="188" t="s">
        <v>116</v>
      </c>
      <c r="O9" s="422" t="s">
        <v>160</v>
      </c>
      <c r="P9" s="423">
        <f>L10*N10</f>
        <v>24234.748880920204</v>
      </c>
      <c r="Q9" s="1"/>
    </row>
    <row r="10" spans="1:17" ht="13.8" x14ac:dyDescent="0.25">
      <c r="A10" s="412"/>
      <c r="B10" s="415"/>
      <c r="C10" s="415"/>
      <c r="D10" s="415"/>
      <c r="E10" s="415"/>
      <c r="F10" s="416"/>
      <c r="G10" s="1"/>
      <c r="H10" s="245">
        <f>Personaleinsatzplan!G20</f>
        <v>96.221185480000017</v>
      </c>
      <c r="I10" s="417"/>
      <c r="J10" s="245">
        <f>Personaleinsatzplan!G21</f>
        <v>83.954999999999998</v>
      </c>
      <c r="K10" s="417"/>
      <c r="L10" s="176">
        <f>H10*J10</f>
        <v>8078.2496269734011</v>
      </c>
      <c r="M10" s="417"/>
      <c r="N10" s="246">
        <f>Leistungsumfang!F9</f>
        <v>3</v>
      </c>
      <c r="O10" s="422"/>
      <c r="P10" s="424"/>
      <c r="Q10" s="1"/>
    </row>
    <row r="11" spans="1:17" ht="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77"/>
      <c r="N11" s="177"/>
      <c r="O11" s="177"/>
      <c r="P11" s="178"/>
      <c r="Q11" s="1"/>
    </row>
    <row r="12" spans="1:17" ht="16.5" customHeight="1" x14ac:dyDescent="0.3">
      <c r="A12" s="411" t="s">
        <v>155</v>
      </c>
      <c r="B12" s="413" t="s">
        <v>203</v>
      </c>
      <c r="C12" s="413"/>
      <c r="D12" s="413"/>
      <c r="E12" s="413"/>
      <c r="F12" s="414"/>
      <c r="G12" s="1"/>
      <c r="H12" s="188" t="s">
        <v>158</v>
      </c>
      <c r="I12" s="417" t="s">
        <v>159</v>
      </c>
      <c r="J12" s="188" t="s">
        <v>117</v>
      </c>
      <c r="K12" s="417" t="s">
        <v>160</v>
      </c>
      <c r="L12" s="188" t="s">
        <v>161</v>
      </c>
      <c r="M12" s="417" t="s">
        <v>159</v>
      </c>
      <c r="N12" s="188" t="s">
        <v>116</v>
      </c>
      <c r="O12" s="422" t="s">
        <v>160</v>
      </c>
      <c r="P12" s="423">
        <f>L13*N13</f>
        <v>27681.704411029204</v>
      </c>
      <c r="Q12" s="1"/>
    </row>
    <row r="13" spans="1:17" ht="13.8" x14ac:dyDescent="0.25">
      <c r="A13" s="412"/>
      <c r="B13" s="415"/>
      <c r="C13" s="415"/>
      <c r="D13" s="415"/>
      <c r="E13" s="415"/>
      <c r="F13" s="416"/>
      <c r="G13" s="1"/>
      <c r="H13" s="245">
        <f>Personaleinsatzplan!J20</f>
        <v>96.50363011902445</v>
      </c>
      <c r="I13" s="417"/>
      <c r="J13" s="245">
        <f>Personaleinsatzplan!J21</f>
        <v>71.711562499999971</v>
      </c>
      <c r="K13" s="417"/>
      <c r="L13" s="176">
        <f>H13*J13</f>
        <v>6920.4261027573011</v>
      </c>
      <c r="M13" s="417"/>
      <c r="N13" s="246">
        <f>Leistungsumfang!F17</f>
        <v>4</v>
      </c>
      <c r="O13" s="422"/>
      <c r="P13" s="424"/>
      <c r="Q13" s="1"/>
    </row>
    <row r="14" spans="1:17" ht="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77"/>
      <c r="N14" s="177"/>
      <c r="O14" s="177"/>
      <c r="P14" s="178"/>
      <c r="Q14" s="1"/>
    </row>
    <row r="15" spans="1:17" ht="16.5" customHeight="1" x14ac:dyDescent="0.3">
      <c r="A15" s="411" t="s">
        <v>156</v>
      </c>
      <c r="B15" s="413" t="s">
        <v>204</v>
      </c>
      <c r="C15" s="413"/>
      <c r="D15" s="413"/>
      <c r="E15" s="413"/>
      <c r="F15" s="414"/>
      <c r="G15" s="1"/>
      <c r="H15" s="188" t="s">
        <v>158</v>
      </c>
      <c r="I15" s="417" t="s">
        <v>159</v>
      </c>
      <c r="J15" s="188" t="s">
        <v>117</v>
      </c>
      <c r="K15" s="417" t="s">
        <v>160</v>
      </c>
      <c r="L15" s="188" t="s">
        <v>161</v>
      </c>
      <c r="M15" s="417" t="s">
        <v>159</v>
      </c>
      <c r="N15" s="188" t="s">
        <v>116</v>
      </c>
      <c r="O15" s="422" t="s">
        <v>160</v>
      </c>
      <c r="P15" s="423">
        <f>L16*N16</f>
        <v>16333.266204208796</v>
      </c>
      <c r="Q15" s="1"/>
    </row>
    <row r="16" spans="1:17" ht="13.8" x14ac:dyDescent="0.25">
      <c r="A16" s="412"/>
      <c r="B16" s="415"/>
      <c r="C16" s="415"/>
      <c r="D16" s="415"/>
      <c r="E16" s="415"/>
      <c r="F16" s="416"/>
      <c r="G16" s="1"/>
      <c r="H16" s="244">
        <f>Personaleinsatzplan!M20</f>
        <v>97.273933679999999</v>
      </c>
      <c r="I16" s="417"/>
      <c r="J16" s="245">
        <f>Personaleinsatzplan!M21</f>
        <v>83.954999999999984</v>
      </c>
      <c r="K16" s="417"/>
      <c r="L16" s="176">
        <f>H16*J16</f>
        <v>8166.6331021043979</v>
      </c>
      <c r="M16" s="417"/>
      <c r="N16" s="246">
        <f>Leistungsumfang!F25</f>
        <v>2</v>
      </c>
      <c r="O16" s="422"/>
      <c r="P16" s="424"/>
      <c r="Q16" s="1"/>
    </row>
    <row r="17" spans="1:17" ht="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77"/>
      <c r="N17" s="177"/>
      <c r="O17" s="177"/>
      <c r="P17" s="178"/>
      <c r="Q17" s="1"/>
    </row>
    <row r="18" spans="1:17" ht="17.25" customHeight="1" x14ac:dyDescent="0.3">
      <c r="A18" s="411" t="s">
        <v>198</v>
      </c>
      <c r="B18" s="413" t="s">
        <v>205</v>
      </c>
      <c r="C18" s="413"/>
      <c r="D18" s="413"/>
      <c r="E18" s="413"/>
      <c r="F18" s="414"/>
      <c r="G18" s="1"/>
      <c r="H18" s="188" t="s">
        <v>158</v>
      </c>
      <c r="I18" s="417" t="s">
        <v>159</v>
      </c>
      <c r="J18" s="188" t="s">
        <v>117</v>
      </c>
      <c r="K18" s="417" t="s">
        <v>160</v>
      </c>
      <c r="L18" s="188" t="s">
        <v>161</v>
      </c>
      <c r="M18" s="417" t="s">
        <v>159</v>
      </c>
      <c r="N18" s="188" t="s">
        <v>116</v>
      </c>
      <c r="O18" s="422" t="s">
        <v>160</v>
      </c>
      <c r="P18" s="423">
        <f>L19*N19</f>
        <v>24446.869221234614</v>
      </c>
      <c r="Q18" s="1"/>
    </row>
    <row r="19" spans="1:17" ht="13.8" x14ac:dyDescent="0.25">
      <c r="A19" s="412"/>
      <c r="B19" s="415"/>
      <c r="C19" s="415"/>
      <c r="D19" s="415"/>
      <c r="E19" s="415"/>
      <c r="F19" s="416"/>
      <c r="G19" s="1"/>
      <c r="H19" s="244">
        <f>Personaleinsatzplan!S20</f>
        <v>91.954784880000048</v>
      </c>
      <c r="I19" s="417"/>
      <c r="J19" s="245">
        <f>Personaleinsatzplan!S21</f>
        <v>33.232187500000002</v>
      </c>
      <c r="K19" s="417"/>
      <c r="L19" s="176">
        <f>H19*J19</f>
        <v>3055.8586526543268</v>
      </c>
      <c r="M19" s="417"/>
      <c r="N19" s="246">
        <f>Leistungsumfang!F33</f>
        <v>8</v>
      </c>
      <c r="O19" s="422"/>
      <c r="P19" s="424"/>
      <c r="Q19" s="1"/>
    </row>
    <row r="20" spans="1:17" ht="6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77"/>
      <c r="N20" s="177"/>
      <c r="O20" s="177"/>
      <c r="P20" s="178"/>
      <c r="Q20" s="1"/>
    </row>
    <row r="21" spans="1:17" ht="15.75" customHeight="1" x14ac:dyDescent="0.3">
      <c r="A21" s="411" t="s">
        <v>199</v>
      </c>
      <c r="B21" s="413" t="s">
        <v>206</v>
      </c>
      <c r="C21" s="413"/>
      <c r="D21" s="413"/>
      <c r="E21" s="413"/>
      <c r="F21" s="414"/>
      <c r="G21" s="1"/>
      <c r="H21" s="188" t="s">
        <v>158</v>
      </c>
      <c r="I21" s="417" t="s">
        <v>159</v>
      </c>
      <c r="J21" s="188" t="s">
        <v>117</v>
      </c>
      <c r="K21" s="417" t="s">
        <v>160</v>
      </c>
      <c r="L21" s="188" t="s">
        <v>161</v>
      </c>
      <c r="M21" s="417" t="s">
        <v>159</v>
      </c>
      <c r="N21" s="188" t="s">
        <v>116</v>
      </c>
      <c r="O21" s="422" t="s">
        <v>160</v>
      </c>
      <c r="P21" s="423">
        <f>L22*N22</f>
        <v>8537.8436976546</v>
      </c>
      <c r="Q21" s="1"/>
    </row>
    <row r="22" spans="1:17" ht="13.8" x14ac:dyDescent="0.25">
      <c r="A22" s="412"/>
      <c r="B22" s="415"/>
      <c r="C22" s="415"/>
      <c r="D22" s="415"/>
      <c r="E22" s="415"/>
      <c r="F22" s="416"/>
      <c r="G22" s="1"/>
      <c r="H22" s="244">
        <f>Personaleinsatzplan!W20</f>
        <v>93.872747187692326</v>
      </c>
      <c r="I22" s="417"/>
      <c r="J22" s="245">
        <f>Personaleinsatzplan!W21</f>
        <v>45.475624999999994</v>
      </c>
      <c r="K22" s="417"/>
      <c r="L22" s="176">
        <f>H22*J22</f>
        <v>4268.9218488273</v>
      </c>
      <c r="M22" s="417"/>
      <c r="N22" s="246">
        <f>Leistungsumfang!F41</f>
        <v>2</v>
      </c>
      <c r="O22" s="422"/>
      <c r="P22" s="424"/>
      <c r="Q22" s="1"/>
    </row>
    <row r="23" spans="1:17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78"/>
      <c r="Q23" s="1"/>
    </row>
    <row r="24" spans="1:17" s="102" customFormat="1" ht="21" customHeight="1" x14ac:dyDescent="0.3">
      <c r="A24" s="180" t="s">
        <v>76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2"/>
      <c r="N24" s="193"/>
      <c r="O24" s="191"/>
      <c r="P24" s="189">
        <f>SUM(P7:P21)</f>
        <v>111234.43241504743</v>
      </c>
      <c r="Q24" s="92"/>
    </row>
    <row r="25" spans="1:17" ht="9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92"/>
      <c r="P25" s="1"/>
      <c r="Q25" s="1"/>
    </row>
    <row r="26" spans="1:17" ht="13.5" customHeight="1" x14ac:dyDescent="0.25">
      <c r="A26" s="179" t="s">
        <v>129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  <c r="O26" s="192"/>
      <c r="P26" s="183"/>
      <c r="Q26" s="1"/>
    </row>
    <row r="27" spans="1:17" ht="9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92"/>
      <c r="P27" s="1"/>
      <c r="Q27" s="1"/>
    </row>
    <row r="28" spans="1:17" ht="13.8" x14ac:dyDescent="0.25">
      <c r="A28" s="238" t="s">
        <v>63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40"/>
      <c r="O28" s="192"/>
      <c r="P28" s="241">
        <f>P24*(1+P26)</f>
        <v>111234.43241504743</v>
      </c>
      <c r="Q28" s="1"/>
    </row>
    <row r="29" spans="1:17" ht="8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92"/>
      <c r="P29" s="1"/>
      <c r="Q29" s="1"/>
    </row>
    <row r="30" spans="1:17" ht="13.8" x14ac:dyDescent="0.25">
      <c r="A30" s="179" t="s">
        <v>131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6"/>
      <c r="O30" s="192"/>
      <c r="P30" s="190">
        <f>P28*0.2</f>
        <v>22246.886483009486</v>
      </c>
      <c r="Q30" s="1"/>
    </row>
    <row r="31" spans="1:17" ht="8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92"/>
      <c r="P31" s="1"/>
    </row>
    <row r="32" spans="1:17" ht="13.8" x14ac:dyDescent="0.25">
      <c r="A32" s="238" t="s">
        <v>59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3"/>
      <c r="O32" s="192"/>
      <c r="P32" s="241">
        <f>P28+P30</f>
        <v>133481.31889805692</v>
      </c>
    </row>
    <row r="33" spans="1:1" x14ac:dyDescent="0.25">
      <c r="A33" s="38" t="s">
        <v>202</v>
      </c>
    </row>
  </sheetData>
  <mergeCells count="39">
    <mergeCell ref="O18:O19"/>
    <mergeCell ref="P18:P19"/>
    <mergeCell ref="A15:A16"/>
    <mergeCell ref="B15:F16"/>
    <mergeCell ref="P21:P22"/>
    <mergeCell ref="A21:A22"/>
    <mergeCell ref="B21:F22"/>
    <mergeCell ref="I21:I22"/>
    <mergeCell ref="K21:K22"/>
    <mergeCell ref="M21:M22"/>
    <mergeCell ref="O21:O22"/>
    <mergeCell ref="A18:A19"/>
    <mergeCell ref="B18:F19"/>
    <mergeCell ref="I18:I19"/>
    <mergeCell ref="K18:K19"/>
    <mergeCell ref="M18:M19"/>
    <mergeCell ref="A12:A13"/>
    <mergeCell ref="B12:F13"/>
    <mergeCell ref="I12:I13"/>
    <mergeCell ref="K12:K13"/>
    <mergeCell ref="M12:M13"/>
    <mergeCell ref="I15:I16"/>
    <mergeCell ref="K15:K16"/>
    <mergeCell ref="M15:M16"/>
    <mergeCell ref="O15:O16"/>
    <mergeCell ref="P9:P10"/>
    <mergeCell ref="P15:P16"/>
    <mergeCell ref="O9:O10"/>
    <mergeCell ref="O12:O13"/>
    <mergeCell ref="P12:P13"/>
    <mergeCell ref="D3:P3"/>
    <mergeCell ref="D4:P4"/>
    <mergeCell ref="A9:A10"/>
    <mergeCell ref="B9:F10"/>
    <mergeCell ref="I9:I10"/>
    <mergeCell ref="K9:K10"/>
    <mergeCell ref="M9:M10"/>
    <mergeCell ref="B7:C7"/>
    <mergeCell ref="H7:N7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6"/>
  <sheetViews>
    <sheetView showGridLines="0" zoomScaleNormal="100" workbookViewId="0">
      <selection activeCell="R15" sqref="R15"/>
    </sheetView>
  </sheetViews>
  <sheetFormatPr baseColWidth="10" defaultRowHeight="13.2" x14ac:dyDescent="0.25"/>
  <cols>
    <col min="1" max="1" width="8.33203125" customWidth="1"/>
    <col min="2" max="2" width="5.109375" customWidth="1"/>
    <col min="3" max="3" width="7.109375" customWidth="1"/>
    <col min="7" max="7" width="2" customWidth="1"/>
    <col min="8" max="8" width="7" customWidth="1"/>
    <col min="9" max="9" width="2" bestFit="1" customWidth="1"/>
    <col min="10" max="10" width="6.5546875" customWidth="1"/>
    <col min="11" max="11" width="2.109375" bestFit="1" customWidth="1"/>
    <col min="12" max="12" width="11.6640625" bestFit="1" customWidth="1"/>
    <col min="13" max="13" width="2" bestFit="1" customWidth="1"/>
    <col min="14" max="14" width="5.33203125" customWidth="1"/>
    <col min="15" max="15" width="2.109375" customWidth="1"/>
    <col min="16" max="16" width="15.33203125" customWidth="1"/>
  </cols>
  <sheetData>
    <row r="1" spans="1:17" s="40" customFormat="1" ht="17.399999999999999" x14ac:dyDescent="0.3">
      <c r="A1" s="61" t="s">
        <v>207</v>
      </c>
      <c r="B1" s="39"/>
      <c r="C1" s="39"/>
      <c r="D1" s="39"/>
      <c r="E1" s="39"/>
      <c r="F1" s="39"/>
      <c r="G1" s="39"/>
    </row>
    <row r="2" spans="1:17" s="40" customFormat="1" ht="17.399999999999999" x14ac:dyDescent="0.3">
      <c r="A2" s="61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7" s="32" customFormat="1" ht="15.6" x14ac:dyDescent="0.3">
      <c r="A3" s="31" t="s">
        <v>53</v>
      </c>
      <c r="B3" s="150"/>
      <c r="C3" s="150"/>
      <c r="D3" s="405" t="str">
        <f>IF(Leistungsumfang!D3:I3="","",Leistungsumfang!D3:I3)</f>
        <v>Bürogebäude 3-stöckig, Salzburg</v>
      </c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7"/>
    </row>
    <row r="4" spans="1:17" s="32" customFormat="1" ht="15.6" x14ac:dyDescent="0.3">
      <c r="A4" s="31" t="s">
        <v>54</v>
      </c>
      <c r="B4" s="150"/>
      <c r="C4" s="150"/>
      <c r="D4" s="408" t="str">
        <f>IF(Leistungsumfang!D4:I4="","",Leistungsumfang!D4:I4)</f>
        <v>AG 02</v>
      </c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10"/>
    </row>
    <row r="5" spans="1:17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7" s="5" customFormat="1" ht="21.75" customHeight="1" x14ac:dyDescent="0.25">
      <c r="A7" s="184" t="s">
        <v>152</v>
      </c>
      <c r="B7" s="430" t="s">
        <v>153</v>
      </c>
      <c r="C7" s="430"/>
      <c r="D7" s="280" t="s">
        <v>157</v>
      </c>
      <c r="E7" s="280"/>
      <c r="F7" s="281"/>
      <c r="G7" s="56"/>
      <c r="H7" s="431" t="s">
        <v>164</v>
      </c>
      <c r="I7" s="432"/>
      <c r="J7" s="432"/>
      <c r="K7" s="432"/>
      <c r="L7" s="432"/>
      <c r="M7" s="432"/>
      <c r="N7" s="433"/>
      <c r="O7" s="56"/>
      <c r="P7" s="272" t="s">
        <v>2</v>
      </c>
      <c r="Q7" s="64"/>
    </row>
    <row r="8" spans="1:17" ht="15.75" customHeight="1" x14ac:dyDescent="0.25">
      <c r="A8" s="1"/>
      <c r="B8" s="151"/>
      <c r="C8" s="151"/>
      <c r="D8" s="151"/>
      <c r="E8" s="151"/>
      <c r="F8" s="151"/>
      <c r="G8" s="151"/>
      <c r="H8" s="192"/>
      <c r="I8" s="273"/>
      <c r="J8" s="192"/>
      <c r="K8" s="273"/>
      <c r="L8" s="192"/>
      <c r="M8" s="151"/>
      <c r="N8" s="151"/>
      <c r="O8" s="151"/>
      <c r="P8" s="282"/>
      <c r="Q8" s="1"/>
    </row>
    <row r="9" spans="1:17" ht="16.5" customHeight="1" x14ac:dyDescent="0.3">
      <c r="A9" s="411" t="s">
        <v>154</v>
      </c>
      <c r="B9" s="425" t="s">
        <v>201</v>
      </c>
      <c r="C9" s="425"/>
      <c r="D9" s="425"/>
      <c r="E9" s="425"/>
      <c r="F9" s="426"/>
      <c r="G9" s="151"/>
      <c r="H9" s="274" t="s">
        <v>158</v>
      </c>
      <c r="I9" s="429" t="s">
        <v>159</v>
      </c>
      <c r="J9" s="274" t="s">
        <v>117</v>
      </c>
      <c r="K9" s="429" t="s">
        <v>160</v>
      </c>
      <c r="L9" s="274" t="s">
        <v>161</v>
      </c>
      <c r="M9" s="429" t="s">
        <v>159</v>
      </c>
      <c r="N9" s="274" t="s">
        <v>116</v>
      </c>
      <c r="O9" s="434" t="s">
        <v>160</v>
      </c>
      <c r="P9" s="435" t="s">
        <v>2</v>
      </c>
      <c r="Q9" s="1"/>
    </row>
    <row r="10" spans="1:17" ht="13.8" x14ac:dyDescent="0.25">
      <c r="A10" s="412"/>
      <c r="B10" s="427"/>
      <c r="C10" s="427"/>
      <c r="D10" s="427"/>
      <c r="E10" s="427"/>
      <c r="F10" s="428"/>
      <c r="G10" s="151"/>
      <c r="H10" s="275"/>
      <c r="I10" s="429"/>
      <c r="J10" s="275"/>
      <c r="K10" s="429"/>
      <c r="L10" s="276"/>
      <c r="M10" s="429"/>
      <c r="N10" s="277"/>
      <c r="O10" s="434"/>
      <c r="P10" s="436"/>
      <c r="Q10" s="1"/>
    </row>
    <row r="11" spans="1:17" ht="6.75" customHeight="1" x14ac:dyDescent="0.25">
      <c r="A11" s="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278"/>
      <c r="N11" s="278"/>
      <c r="O11" s="278"/>
      <c r="P11" s="282"/>
      <c r="Q11" s="1"/>
    </row>
    <row r="12" spans="1:17" ht="16.5" customHeight="1" x14ac:dyDescent="0.3">
      <c r="A12" s="411" t="s">
        <v>155</v>
      </c>
      <c r="B12" s="425" t="s">
        <v>203</v>
      </c>
      <c r="C12" s="425"/>
      <c r="D12" s="425"/>
      <c r="E12" s="425"/>
      <c r="F12" s="426"/>
      <c r="G12" s="151"/>
      <c r="H12" s="274" t="s">
        <v>158</v>
      </c>
      <c r="I12" s="429" t="s">
        <v>159</v>
      </c>
      <c r="J12" s="274" t="s">
        <v>117</v>
      </c>
      <c r="K12" s="429" t="s">
        <v>160</v>
      </c>
      <c r="L12" s="274" t="s">
        <v>161</v>
      </c>
      <c r="M12" s="429" t="s">
        <v>159</v>
      </c>
      <c r="N12" s="274" t="s">
        <v>116</v>
      </c>
      <c r="O12" s="434" t="s">
        <v>160</v>
      </c>
      <c r="P12" s="435" t="s">
        <v>2</v>
      </c>
      <c r="Q12" s="1"/>
    </row>
    <row r="13" spans="1:17" ht="13.8" x14ac:dyDescent="0.25">
      <c r="A13" s="412"/>
      <c r="B13" s="427"/>
      <c r="C13" s="427"/>
      <c r="D13" s="427"/>
      <c r="E13" s="427"/>
      <c r="F13" s="428"/>
      <c r="G13" s="151"/>
      <c r="H13" s="275"/>
      <c r="I13" s="429"/>
      <c r="J13" s="275"/>
      <c r="K13" s="429"/>
      <c r="L13" s="276"/>
      <c r="M13" s="429"/>
      <c r="N13" s="277"/>
      <c r="O13" s="434"/>
      <c r="P13" s="436"/>
      <c r="Q13" s="1"/>
    </row>
    <row r="14" spans="1:17" ht="6.75" customHeight="1" x14ac:dyDescent="0.25">
      <c r="A14" s="1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278"/>
      <c r="N14" s="278"/>
      <c r="O14" s="278"/>
      <c r="P14" s="282"/>
      <c r="Q14" s="1"/>
    </row>
    <row r="15" spans="1:17" ht="16.5" customHeight="1" x14ac:dyDescent="0.3">
      <c r="A15" s="411" t="s">
        <v>156</v>
      </c>
      <c r="B15" s="425" t="s">
        <v>204</v>
      </c>
      <c r="C15" s="425"/>
      <c r="D15" s="425"/>
      <c r="E15" s="425"/>
      <c r="F15" s="426"/>
      <c r="G15" s="151"/>
      <c r="H15" s="274" t="s">
        <v>158</v>
      </c>
      <c r="I15" s="429" t="s">
        <v>159</v>
      </c>
      <c r="J15" s="274" t="s">
        <v>117</v>
      </c>
      <c r="K15" s="429" t="s">
        <v>160</v>
      </c>
      <c r="L15" s="274" t="s">
        <v>161</v>
      </c>
      <c r="M15" s="429" t="s">
        <v>159</v>
      </c>
      <c r="N15" s="274" t="s">
        <v>116</v>
      </c>
      <c r="O15" s="434" t="s">
        <v>160</v>
      </c>
      <c r="P15" s="435" t="s">
        <v>2</v>
      </c>
      <c r="Q15" s="1"/>
    </row>
    <row r="16" spans="1:17" ht="13.8" x14ac:dyDescent="0.25">
      <c r="A16" s="412"/>
      <c r="B16" s="427"/>
      <c r="C16" s="427"/>
      <c r="D16" s="427"/>
      <c r="E16" s="427"/>
      <c r="F16" s="428"/>
      <c r="G16" s="151"/>
      <c r="H16" s="279"/>
      <c r="I16" s="429"/>
      <c r="J16" s="275"/>
      <c r="K16" s="429"/>
      <c r="L16" s="276"/>
      <c r="M16" s="429"/>
      <c r="N16" s="277"/>
      <c r="O16" s="434"/>
      <c r="P16" s="436"/>
      <c r="Q16" s="1"/>
    </row>
    <row r="17" spans="1:17" ht="6.75" customHeight="1" x14ac:dyDescent="0.25">
      <c r="A17" s="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278"/>
      <c r="N17" s="278"/>
      <c r="O17" s="278"/>
      <c r="P17" s="282"/>
      <c r="Q17" s="1"/>
    </row>
    <row r="18" spans="1:17" ht="17.25" customHeight="1" x14ac:dyDescent="0.3">
      <c r="A18" s="411" t="s">
        <v>198</v>
      </c>
      <c r="B18" s="425" t="s">
        <v>205</v>
      </c>
      <c r="C18" s="425"/>
      <c r="D18" s="425"/>
      <c r="E18" s="425"/>
      <c r="F18" s="426"/>
      <c r="G18" s="151"/>
      <c r="H18" s="274" t="s">
        <v>158</v>
      </c>
      <c r="I18" s="429" t="s">
        <v>159</v>
      </c>
      <c r="J18" s="274" t="s">
        <v>117</v>
      </c>
      <c r="K18" s="429" t="s">
        <v>160</v>
      </c>
      <c r="L18" s="274" t="s">
        <v>161</v>
      </c>
      <c r="M18" s="429" t="s">
        <v>159</v>
      </c>
      <c r="N18" s="274" t="s">
        <v>116</v>
      </c>
      <c r="O18" s="434" t="s">
        <v>160</v>
      </c>
      <c r="P18" s="435" t="s">
        <v>2</v>
      </c>
      <c r="Q18" s="1"/>
    </row>
    <row r="19" spans="1:17" ht="13.8" x14ac:dyDescent="0.25">
      <c r="A19" s="412"/>
      <c r="B19" s="427"/>
      <c r="C19" s="427"/>
      <c r="D19" s="427"/>
      <c r="E19" s="427"/>
      <c r="F19" s="428"/>
      <c r="G19" s="151"/>
      <c r="H19" s="279"/>
      <c r="I19" s="429"/>
      <c r="J19" s="275"/>
      <c r="K19" s="429"/>
      <c r="L19" s="276"/>
      <c r="M19" s="429"/>
      <c r="N19" s="277"/>
      <c r="O19" s="434"/>
      <c r="P19" s="436"/>
      <c r="Q19" s="1"/>
    </row>
    <row r="20" spans="1:17" ht="6" customHeight="1" x14ac:dyDescent="0.25">
      <c r="A20" s="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278"/>
      <c r="N20" s="278"/>
      <c r="O20" s="278"/>
      <c r="P20" s="282"/>
      <c r="Q20" s="1"/>
    </row>
    <row r="21" spans="1:17" ht="15.75" customHeight="1" x14ac:dyDescent="0.3">
      <c r="A21" s="411" t="s">
        <v>199</v>
      </c>
      <c r="B21" s="425" t="s">
        <v>206</v>
      </c>
      <c r="C21" s="425"/>
      <c r="D21" s="425"/>
      <c r="E21" s="425"/>
      <c r="F21" s="426"/>
      <c r="G21" s="151"/>
      <c r="H21" s="274" t="s">
        <v>158</v>
      </c>
      <c r="I21" s="429" t="s">
        <v>159</v>
      </c>
      <c r="J21" s="274" t="s">
        <v>117</v>
      </c>
      <c r="K21" s="429" t="s">
        <v>160</v>
      </c>
      <c r="L21" s="274" t="s">
        <v>161</v>
      </c>
      <c r="M21" s="429" t="s">
        <v>159</v>
      </c>
      <c r="N21" s="274" t="s">
        <v>116</v>
      </c>
      <c r="O21" s="434" t="s">
        <v>160</v>
      </c>
      <c r="P21" s="435" t="s">
        <v>2</v>
      </c>
      <c r="Q21" s="1"/>
    </row>
    <row r="22" spans="1:17" ht="13.8" x14ac:dyDescent="0.25">
      <c r="A22" s="412"/>
      <c r="B22" s="427"/>
      <c r="C22" s="427"/>
      <c r="D22" s="427"/>
      <c r="E22" s="427"/>
      <c r="F22" s="428"/>
      <c r="G22" s="151"/>
      <c r="H22" s="279"/>
      <c r="I22" s="429"/>
      <c r="J22" s="275"/>
      <c r="K22" s="429"/>
      <c r="L22" s="276"/>
      <c r="M22" s="429"/>
      <c r="N22" s="277"/>
      <c r="O22" s="434"/>
      <c r="P22" s="436"/>
      <c r="Q22" s="1"/>
    </row>
    <row r="23" spans="1:17" ht="13.5" customHeight="1" x14ac:dyDescent="0.25">
      <c r="A23" s="1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282"/>
      <c r="Q23" s="1"/>
    </row>
    <row r="24" spans="1:17" s="102" customFormat="1" ht="21" customHeight="1" x14ac:dyDescent="0.3">
      <c r="A24" s="180" t="s">
        <v>128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4"/>
      <c r="N24" s="285"/>
      <c r="O24" s="191"/>
      <c r="P24" s="286" t="s">
        <v>2</v>
      </c>
      <c r="Q24" s="92"/>
    </row>
    <row r="25" spans="1:17" ht="9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92"/>
      <c r="P25" s="1"/>
      <c r="Q25" s="1"/>
    </row>
    <row r="26" spans="1:17" x14ac:dyDescent="0.25">
      <c r="A26" s="38" t="s">
        <v>202</v>
      </c>
    </row>
  </sheetData>
  <mergeCells count="39">
    <mergeCell ref="O18:O19"/>
    <mergeCell ref="P18:P19"/>
    <mergeCell ref="A15:A16"/>
    <mergeCell ref="B15:F16"/>
    <mergeCell ref="P21:P22"/>
    <mergeCell ref="A21:A22"/>
    <mergeCell ref="B21:F22"/>
    <mergeCell ref="I21:I22"/>
    <mergeCell ref="K21:K22"/>
    <mergeCell ref="M21:M22"/>
    <mergeCell ref="O21:O22"/>
    <mergeCell ref="A18:A19"/>
    <mergeCell ref="B18:F19"/>
    <mergeCell ref="I18:I19"/>
    <mergeCell ref="K18:K19"/>
    <mergeCell ref="M18:M19"/>
    <mergeCell ref="A12:A13"/>
    <mergeCell ref="B12:F13"/>
    <mergeCell ref="I12:I13"/>
    <mergeCell ref="K12:K13"/>
    <mergeCell ref="M12:M13"/>
    <mergeCell ref="I15:I16"/>
    <mergeCell ref="K15:K16"/>
    <mergeCell ref="M15:M16"/>
    <mergeCell ref="O15:O16"/>
    <mergeCell ref="P9:P10"/>
    <mergeCell ref="P15:P16"/>
    <mergeCell ref="O9:O10"/>
    <mergeCell ref="O12:O13"/>
    <mergeCell ref="P12:P13"/>
    <mergeCell ref="D3:P3"/>
    <mergeCell ref="D4:P4"/>
    <mergeCell ref="A9:A10"/>
    <mergeCell ref="B9:F10"/>
    <mergeCell ref="I9:I10"/>
    <mergeCell ref="K9:K10"/>
    <mergeCell ref="M9:M10"/>
    <mergeCell ref="B7:C7"/>
    <mergeCell ref="H7:N7"/>
  </mergeCells>
  <pageMargins left="0.7" right="0.7" top="0.78740157499999996" bottom="0.78740157499999996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Eingabe Stundensatz</vt:lpstr>
      <vt:lpstr>Projektannahmen</vt:lpstr>
      <vt:lpstr>Leistungsumfang</vt:lpstr>
      <vt:lpstr>Terminplan</vt:lpstr>
      <vt:lpstr>Projektklassenfaktor</vt:lpstr>
      <vt:lpstr>Personaleinsatzplan</vt:lpstr>
      <vt:lpstr>Plausibilitätsprüfung</vt:lpstr>
      <vt:lpstr>Honorarermittlung</vt:lpstr>
      <vt:lpstr>LV</vt:lpstr>
      <vt:lpstr>Terminplan!_ftn1</vt:lpstr>
      <vt:lpstr>Leistungsumfang!Druckbereich</vt:lpstr>
      <vt:lpstr>Personaleinsatzplan!Druckbereich</vt:lpstr>
      <vt:lpstr>Plausibilitätsprüfung!Druckbereich</vt:lpstr>
      <vt:lpstr>Projektklassenfaktor!Druckbereich</vt:lpstr>
      <vt:lpstr>Terminplan!Druckbereich</vt:lpstr>
      <vt:lpstr>Projektklassenfaktor!Drucktitel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Stempkowski</dc:creator>
  <cp:lastModifiedBy>Evelin.Waldauer</cp:lastModifiedBy>
  <cp:lastPrinted>2011-11-17T19:29:27Z</cp:lastPrinted>
  <dcterms:created xsi:type="dcterms:W3CDTF">2005-07-25T10:35:30Z</dcterms:created>
  <dcterms:modified xsi:type="dcterms:W3CDTF">2019-02-26T09:01:15Z</dcterms:modified>
</cp:coreProperties>
</file>