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8_{96E529F1-B642-47CD-902F-024DD637D006}" xr6:coauthVersionLast="47" xr6:coauthVersionMax="47" xr10:uidLastSave="{00000000-0000-0000-0000-000000000000}"/>
  <bookViews>
    <workbookView xWindow="-110" yWindow="-110" windowWidth="19420" windowHeight="10420" tabRatio="886" firstSheet="1" activeTab="1" xr2:uid="{00000000-000D-0000-FFFF-FFFF00000000}"/>
  </bookViews>
  <sheets>
    <sheet name="Einleitung" sheetId="20" r:id="rId1"/>
    <sheet name="Blatt 1 Grunddaten Gemeinkosten" sheetId="5" r:id="rId2"/>
    <sheet name="Blatt 2 Grunddaten Lohnstruktur" sheetId="6" r:id="rId3"/>
    <sheet name="Übersicht Kalkulationswerte" sheetId="18" r:id="rId4"/>
    <sheet name="K2a-Unternehmensdaten" sheetId="15" r:id="rId5"/>
    <sheet name="K2-Unternehmensdaten" sheetId="14" r:id="rId6"/>
    <sheet name=" K3-Unternehmensdaten" sheetId="16" r:id="rId7"/>
    <sheet name="K4-Unternehmensdaten" sheetId="17" r:id="rId8"/>
    <sheet name="K6-Unternehmensdaten" sheetId="19" r:id="rId9"/>
  </sheets>
  <externalReferences>
    <externalReference r:id="rId10"/>
    <externalReference r:id="rId11"/>
    <externalReference r:id="rId12"/>
    <externalReference r:id="rId13"/>
  </externalReferences>
  <definedNames>
    <definedName name="_F1">[1]Projekt!$L$53</definedName>
    <definedName name="_F10">[1]Projekt!$L$51</definedName>
    <definedName name="_F11">[1]Projekt!$L$50</definedName>
    <definedName name="_F12">[1]Projekt!$L$132</definedName>
    <definedName name="_F13">[1]Projekt!$L$133</definedName>
    <definedName name="_F14">[1]Projekt!$L$175</definedName>
    <definedName name="_F15">[1]Projekt!$L$194</definedName>
    <definedName name="_F16">[1]Projekt!$L$195</definedName>
    <definedName name="_F2">[1]Projekt!$L$54</definedName>
    <definedName name="_F3">[1]Projekt!$L$93</definedName>
    <definedName name="_F4">[1]Projekt!$L$134</definedName>
    <definedName name="_F5">[1]Projekt!$L$155</definedName>
    <definedName name="_F6">[1]Projekt!$L$208</definedName>
    <definedName name="_F7">[1]Projekt!$L$235</definedName>
    <definedName name="_F8">[1]Projekt!$L$263</definedName>
    <definedName name="_F9">[1]Projekt!$L$264</definedName>
    <definedName name="_OK?" comment="Lizent OK, dann OK!">'[1]Lizenz u lies mich'!$L$16</definedName>
    <definedName name="_OK_KV?">[1]Stammdaten!$P$12</definedName>
    <definedName name="_Test">'[1]Lizenz u lies mich'!$H$30</definedName>
    <definedName name="_Verband" comment="Kennzeichen für Universallizenz">'[1]Lizenz u lies mich'!$J$9</definedName>
    <definedName name="_WAZ1">[2]SOLL_AZ.XLS!$H$58</definedName>
    <definedName name="_WAZ2">[2]SOLL_AZ.XLS!$I$58</definedName>
    <definedName name="AB_10b">[2]SOLL_AZ.XLS!$I$161</definedName>
    <definedName name="AB_20">[2]SOLL_AZ.XLS!$I$185</definedName>
    <definedName name="AB_21">[2]KALK.XLS!$M$409</definedName>
    <definedName name="AB_6">[2]SOLL_AZ.XLS!$I$108</definedName>
    <definedName name="AB_7a">[2]SOLL_AZ.XLS!$I$115</definedName>
    <definedName name="AB_7b">[2]SOLL_AZ.XLS!$I$120</definedName>
    <definedName name="AB_8a">[2]SOLL_AZ.XLS!$I$139</definedName>
    <definedName name="AB_A">[2]KALK.XLS!$M$6</definedName>
    <definedName name="AB_B">[2]KALK.XLS!$M$8</definedName>
    <definedName name="AB_C">[2]KALK.XLS!$M$12</definedName>
    <definedName name="AB_ML">[2]KALK.XLS!$M$21</definedName>
    <definedName name="AB_U">[2]KALK.XLS!$M$418</definedName>
    <definedName name="AB_WBF">[2]SV_SATZ.XLS!$H$12</definedName>
    <definedName name="Arb_IE">[2]SV_SATZ.XLS!$E$27</definedName>
    <definedName name="Arb_KV">[2]SV_SATZ.XLS!$E$29</definedName>
    <definedName name="ARB_KV_AN">[2]SV_SATZ.XLS!$F$29</definedName>
    <definedName name="Arb_UV">[2]SV_SATZ.XLS!$E$31</definedName>
    <definedName name="AufzahlungsSTD" localSheetId="4">'[3]Stamm KV-Daten'!$A$50:$A$59</definedName>
    <definedName name="AufzahlungsSTD" localSheetId="7">'[3]Stamm KV-Daten'!$A$50:$A$59</definedName>
    <definedName name="AufzahlungsSTD" localSheetId="8">'[3]Stamm KV-Daten'!$A$50:$A$59</definedName>
    <definedName name="AufzahlungsSTD">[1]Stammdaten!$A$50:$A$54</definedName>
    <definedName name="AufzahlungsStdEURO" localSheetId="4">'[3]Stamm KV-Daten'!$A$61:$A$65</definedName>
    <definedName name="AufzahlungsStdEURO" localSheetId="7">'[3]Stamm KV-Daten'!$A$61:$A$65</definedName>
    <definedName name="AufzahlungsStdEURO" localSheetId="8">'[3]Stamm KV-Daten'!$A$61:$A$65</definedName>
    <definedName name="AufzahlungsStdEURO">[1]Stammdaten!$A$56:$A$60</definedName>
    <definedName name="AZ_1">[2]SOLL_AZ.XLS!$H$196</definedName>
    <definedName name="AZ_2">[2]SOLL_AZ.XLS!$I$196</definedName>
    <definedName name="AZ_AB">[2]SOLL_AZ.XLS!$I$197</definedName>
    <definedName name="AZ_BIS">[2]SOLL_AZ.XLS!$H$197</definedName>
    <definedName name="BIS_10b">[2]SOLL_AZ.XLS!$H$161</definedName>
    <definedName name="BIS_11">[2]SOLL_AZ.XLS!$H$168</definedName>
    <definedName name="BIS_12">[2]SOLL_AZ.XLS!$H$174</definedName>
    <definedName name="BIS_13">[2]SOLL_AZ.XLS!$H$190</definedName>
    <definedName name="BIS_20">[2]SOLL_AZ.XLS!$H$184</definedName>
    <definedName name="Bis_3">[2]SOLL_AZ.XLS!$H$79</definedName>
    <definedName name="BIS_4">[2]SOLL_AZ.XLS!$H$86</definedName>
    <definedName name="BIS_5">[2]SOLL_AZ.XLS!$H$93</definedName>
    <definedName name="BIS_6">[2]SOLL_AZ.XLS!$H$108</definedName>
    <definedName name="BIS_7a">[2]SOLL_AZ.XLS!$H$115</definedName>
    <definedName name="BIS_7b">[2]SOLL_AZ.XLS!$H$120</definedName>
    <definedName name="BIS_8a">[2]SOLL_AZ.XLS!$H$139</definedName>
    <definedName name="BIS_9">[2]SOLL_AZ.XLS!$H$155</definedName>
    <definedName name="BIS_A">[2]KALK.XLS!$L$6</definedName>
    <definedName name="BIS_B">[2]KALK.XLS!$L$8</definedName>
    <definedName name="BIS_C">[2]KALK.XLS!$L$12</definedName>
    <definedName name="BIS_ML">[2]KALK.XLS!$L$21</definedName>
    <definedName name="BIS_U">[2]KALK.XLS!$L$418</definedName>
    <definedName name="BIS_WBF">[2]SV_SATZ.XLS!$G$12</definedName>
    <definedName name="DienstreiseSTD" localSheetId="4">'[3]Stamm KV-Daten'!$A$117:$A$119</definedName>
    <definedName name="DienstreiseSTD" localSheetId="7">'[3]Stamm KV-Daten'!$A$117:$A$119</definedName>
    <definedName name="DienstreiseSTD" localSheetId="8">'[3]Stamm KV-Daten'!$A$117:$A$119</definedName>
    <definedName name="DienstreiseSTD">[1]Stammdaten!$A$114:$A$116</definedName>
    <definedName name="DienstreiseTAG" localSheetId="4">'[3]Stamm KV-Daten'!$A$103:$A$114</definedName>
    <definedName name="DienstreiseTAG" localSheetId="7">'[3]Stamm KV-Daten'!$A$103:$A$114</definedName>
    <definedName name="DienstreiseTAG" localSheetId="8">'[3]Stamm KV-Daten'!$A$103:$A$114</definedName>
    <definedName name="DienstreiseTAG">[1]Stammdaten!$A$100:$A$111</definedName>
    <definedName name="DienstreiseWOCHE" localSheetId="4">'[3]Stamm KV-Daten'!$A$122:$A$127</definedName>
    <definedName name="DienstreiseWOCHE" localSheetId="7">'[3]Stamm KV-Daten'!$A$122:$A$127</definedName>
    <definedName name="DienstreiseWOCHE" localSheetId="8">'[3]Stamm KV-Daten'!$A$122:$A$127</definedName>
    <definedName name="DienstreiseWOCHE">[1]Stammdaten!$A$119:$A$124</definedName>
    <definedName name="_xlnm.Print_Area" localSheetId="6">' K3-Unternehmensdaten'!$A$1:$P$46</definedName>
    <definedName name="ErschwernisZul" localSheetId="4">'[3]Stamm KV-Daten'!$A$71:$A$97</definedName>
    <definedName name="ErschwernisZul" localSheetId="7">'[3]Stamm KV-Daten'!$A$71:$A$97</definedName>
    <definedName name="ErschwernisZul" localSheetId="8">'[3]Stamm KV-Daten'!$A$71:$A$97</definedName>
    <definedName name="ErschwernisZul">[1]Stammdaten!$A$68:$A$94</definedName>
    <definedName name="HB_Grundl1">[2]SV_SATZ.XLS!$E$39</definedName>
    <definedName name="HTML_CodePage" hidden="1">1252</definedName>
    <definedName name="HTML_Control" localSheetId="6" hidden="1">{"'Zusammenfassung für ÖSTAT'!$A$1:$G$55"}</definedName>
    <definedName name="HTML_Control" localSheetId="4" hidden="1">{"'Zusammenfassung für ÖSTAT'!$A$1:$G$55"}</definedName>
    <definedName name="HTML_Control" hidden="1">{"'Zusammenfassung für ÖSTAT'!$A$1:$G$55"}</definedName>
    <definedName name="HTML_Description" hidden="1">""</definedName>
    <definedName name="HTML_Email" hidden="1">""</definedName>
    <definedName name="HTML_Header" hidden="1">"Zusammenfassung für ÖSTAT"</definedName>
    <definedName name="HTML_LastUpdate" hidden="1">"23.12.99"</definedName>
    <definedName name="HTML_LineAfter" hidden="1">TRUE</definedName>
    <definedName name="HTML_LineBefore" hidden="1">TRUE</definedName>
    <definedName name="HTML_Name" hidden="1">"Andreas Kropik"</definedName>
    <definedName name="HTML_OBDlg2" hidden="1">TRUE</definedName>
    <definedName name="HTML_OBDlg4" hidden="1">TRUE</definedName>
    <definedName name="HTML_OS" hidden="1">0</definedName>
    <definedName name="HTML_PathFile" hidden="1">"D:\Eigene Dateien\internetpublikation\sk_tab01012000.htm"</definedName>
    <definedName name="HTML_Title" hidden="1">"FM"</definedName>
    <definedName name="K2GZWerte" localSheetId="6">'[1]K2 GZ'!$H$21:$H$26</definedName>
    <definedName name="K2GZWerte" localSheetId="4">'[1]K2 GZ'!$H$21:$H$26</definedName>
    <definedName name="K2GZWerte">'K2-Unternehmensdaten'!$H$19:$H$22</definedName>
    <definedName name="KVBezeichnung" localSheetId="4">'[3]Stamm KV-Daten'!$A$7:$A$33</definedName>
    <definedName name="KVBezeichnung" localSheetId="7">'[3]Stamm KV-Daten'!$A$7:$A$33</definedName>
    <definedName name="KVBezeichnung" localSheetId="8">'[3]Stamm KV-Daten'!$A$7:$A$33</definedName>
    <definedName name="KVBezeichnung">[1]Stammdaten!$A$7:$A$33</definedName>
    <definedName name="MehrarbeitsStd" localSheetId="4">'[3]Stamm KV-Daten'!$A$39:$A$48</definedName>
    <definedName name="MehrarbeitsStd" localSheetId="7">'[3]Stamm KV-Daten'!$A$39:$A$48</definedName>
    <definedName name="MehrarbeitsStd" localSheetId="8">'[3]Stamm KV-Daten'!$A$39:$A$48</definedName>
    <definedName name="MehrarbeitsStd">[1]Stammdaten!$A$39:$A$48</definedName>
    <definedName name="sdsddsdsds" localSheetId="6" hidden="1">{"'Zusammenfassung für ÖSTAT'!$A$1:$G$55"}</definedName>
    <definedName name="sdsddsdsds" localSheetId="4" hidden="1">{"'Zusammenfassung für ÖSTAT'!$A$1:$G$55"}</definedName>
    <definedName name="sdsddsdsds" hidden="1">{"'Zusammenfassung für ÖSTAT'!$A$1:$G$55"}</definedName>
    <definedName name="SV_AB">[2]SV_SATZ.XLS!$H$15</definedName>
    <definedName name="SV_BIS">[2]SV_SATZ.XLS!$G$15</definedName>
    <definedName name="UmlagenK3spalteA" localSheetId="4">[3]Projekt!$A$242:$A$246</definedName>
    <definedName name="UmlagenK3spalteA" localSheetId="7">[3]Projekt!$A$242:$A$246</definedName>
    <definedName name="UmlagenK3spalteA" localSheetId="8">[3]Projekt!$A$242:$A$246</definedName>
    <definedName name="UmlagenK3spalteA">[1]Projekt!$A$249:$A$253</definedName>
    <definedName name="wwwww" localSheetId="6" hidden="1">{"'Zusammenfassung für ÖSTAT'!$A$1:$G$55"}</definedName>
    <definedName name="wwwww" localSheetId="4" hidden="1">{"'Zusammenfassung für ÖSTAT'!$A$1:$G$55"}</definedName>
    <definedName name="wwwww" hidden="1">{"'Zusammenfassung für ÖSTAT'!$A$1:$G$55"}</definedName>
    <definedName name="xx">[4]SOLL_AZ.XLS!$I$160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5" l="1"/>
  <c r="G1" i="19"/>
  <c r="B98" i="18" s="1"/>
  <c r="H1" i="17"/>
  <c r="B87" i="18" s="1"/>
  <c r="G1" i="16"/>
  <c r="B27" i="18" s="1"/>
  <c r="F1" i="14"/>
  <c r="B6" i="18" s="1"/>
  <c r="K13" i="19" l="1"/>
  <c r="M13" i="19" s="1"/>
  <c r="O13" i="19" s="1"/>
  <c r="H14" i="19"/>
  <c r="K14" i="19"/>
  <c r="M14" i="19" l="1"/>
  <c r="M15" i="19" s="1"/>
  <c r="O14" i="19" l="1"/>
  <c r="O15" i="19" s="1"/>
  <c r="I35" i="6" l="1"/>
  <c r="H22" i="5" l="1"/>
  <c r="I22" i="5"/>
  <c r="J22" i="5"/>
  <c r="K22" i="5"/>
  <c r="L22" i="5"/>
  <c r="N22" i="5"/>
  <c r="H23" i="5"/>
  <c r="I23" i="5"/>
  <c r="J23" i="5"/>
  <c r="K23" i="5"/>
  <c r="L23" i="5"/>
  <c r="M23" i="5"/>
  <c r="N23" i="5"/>
  <c r="G24" i="5"/>
  <c r="I24" i="5"/>
  <c r="J24" i="5"/>
  <c r="K24" i="5"/>
  <c r="L24" i="5"/>
  <c r="M24" i="5"/>
  <c r="N24" i="5"/>
  <c r="G25" i="5"/>
  <c r="I25" i="5"/>
  <c r="J25" i="5"/>
  <c r="K25" i="5"/>
  <c r="L25" i="5"/>
  <c r="M25" i="5"/>
  <c r="N25" i="5"/>
  <c r="G26" i="5"/>
  <c r="H26" i="5"/>
  <c r="I26" i="5"/>
  <c r="K26" i="5"/>
  <c r="L26" i="5"/>
  <c r="M26" i="5"/>
  <c r="N26" i="5"/>
  <c r="G27" i="5"/>
  <c r="H27" i="5"/>
  <c r="I27" i="5"/>
  <c r="K27" i="5"/>
  <c r="L27" i="5"/>
  <c r="M27" i="5"/>
  <c r="N27" i="5"/>
  <c r="G28" i="5"/>
  <c r="H28" i="5"/>
  <c r="I28" i="5"/>
  <c r="K28" i="5"/>
  <c r="L28" i="5"/>
  <c r="M28" i="5"/>
  <c r="N28" i="5"/>
  <c r="G29" i="5"/>
  <c r="H29" i="5"/>
  <c r="I29" i="5"/>
  <c r="J29" i="5"/>
  <c r="K29" i="5"/>
  <c r="M29" i="5"/>
  <c r="N29" i="5"/>
  <c r="G30" i="5"/>
  <c r="H30" i="5"/>
  <c r="I30" i="5"/>
  <c r="J30" i="5"/>
  <c r="K30" i="5"/>
  <c r="M30" i="5"/>
  <c r="N30" i="5"/>
  <c r="G31" i="5"/>
  <c r="H31" i="5"/>
  <c r="I31" i="5"/>
  <c r="J31" i="5"/>
  <c r="K31" i="5"/>
  <c r="M31" i="5"/>
  <c r="N31" i="5"/>
  <c r="G32" i="5"/>
  <c r="H32" i="5"/>
  <c r="I32" i="5"/>
  <c r="J32" i="5"/>
  <c r="L32" i="5"/>
  <c r="M32" i="5"/>
  <c r="N32" i="5"/>
  <c r="G33" i="5"/>
  <c r="I33" i="5"/>
  <c r="J33" i="5"/>
  <c r="K33" i="5"/>
  <c r="L33" i="5"/>
  <c r="M33" i="5"/>
  <c r="N33" i="5"/>
  <c r="G34" i="5"/>
  <c r="I34" i="5"/>
  <c r="J34" i="5"/>
  <c r="K34" i="5"/>
  <c r="L34" i="5"/>
  <c r="M34" i="5"/>
  <c r="N34" i="5"/>
  <c r="G35" i="5"/>
  <c r="I35" i="5"/>
  <c r="J35" i="5"/>
  <c r="K35" i="5"/>
  <c r="L35" i="5"/>
  <c r="M35" i="5"/>
  <c r="G36" i="5"/>
  <c r="H36" i="5"/>
  <c r="I36" i="5"/>
  <c r="J36" i="5"/>
  <c r="K36" i="5"/>
  <c r="L36" i="5"/>
  <c r="M36" i="5"/>
  <c r="G37" i="5"/>
  <c r="H37" i="5"/>
  <c r="I37" i="5"/>
  <c r="J37" i="5"/>
  <c r="K37" i="5"/>
  <c r="L37" i="5"/>
  <c r="M37" i="5"/>
  <c r="G38" i="5"/>
  <c r="H38" i="5"/>
  <c r="I38" i="5"/>
  <c r="J38" i="5"/>
  <c r="K38" i="5"/>
  <c r="L38" i="5"/>
  <c r="M38" i="5"/>
  <c r="G39" i="5"/>
  <c r="H39" i="5"/>
  <c r="J39" i="5"/>
  <c r="K39" i="5"/>
  <c r="L39" i="5"/>
  <c r="N39" i="5"/>
  <c r="G40" i="5"/>
  <c r="H40" i="5"/>
  <c r="J40" i="5"/>
  <c r="K40" i="5"/>
  <c r="L40" i="5"/>
  <c r="M40" i="5"/>
  <c r="N40" i="5"/>
  <c r="H41" i="5"/>
  <c r="I41" i="5"/>
  <c r="J41" i="5"/>
  <c r="K41" i="5"/>
  <c r="L41" i="5"/>
  <c r="M41" i="5"/>
  <c r="N41" i="5"/>
  <c r="G42" i="5"/>
  <c r="H42" i="5"/>
  <c r="I42" i="5"/>
  <c r="J42" i="5"/>
  <c r="K42" i="5"/>
  <c r="L42" i="5"/>
  <c r="M42" i="5"/>
  <c r="N42" i="5"/>
  <c r="G43" i="5"/>
  <c r="H43" i="5"/>
  <c r="I43" i="5"/>
  <c r="J43" i="5"/>
  <c r="K43" i="5"/>
  <c r="L43" i="5"/>
  <c r="M43" i="5"/>
  <c r="N43" i="5"/>
  <c r="H21" i="5"/>
  <c r="I21" i="5"/>
  <c r="J21" i="5"/>
  <c r="K21" i="5"/>
  <c r="L21" i="5"/>
  <c r="N21" i="5"/>
  <c r="L21" i="6" l="1"/>
  <c r="E40" i="5" l="1"/>
  <c r="I40" i="5" s="1"/>
  <c r="E41" i="5"/>
  <c r="G41" i="5" s="1"/>
  <c r="E42" i="5"/>
  <c r="E43" i="5"/>
  <c r="E23" i="5"/>
  <c r="G23" i="5" s="1"/>
  <c r="E24" i="5"/>
  <c r="H24" i="5" s="1"/>
  <c r="E25" i="5"/>
  <c r="H25" i="5" s="1"/>
  <c r="E26" i="5"/>
  <c r="J26" i="5" s="1"/>
  <c r="E27" i="5"/>
  <c r="J27" i="5" s="1"/>
  <c r="E28" i="5"/>
  <c r="J28" i="5" s="1"/>
  <c r="E29" i="5"/>
  <c r="L29" i="5" s="1"/>
  <c r="E30" i="5"/>
  <c r="L30" i="5" s="1"/>
  <c r="E31" i="5"/>
  <c r="L31" i="5" s="1"/>
  <c r="E32" i="5"/>
  <c r="K32" i="5" s="1"/>
  <c r="E33" i="5"/>
  <c r="H33" i="5" s="1"/>
  <c r="E34" i="5"/>
  <c r="H34" i="5" s="1"/>
  <c r="E35" i="5"/>
  <c r="E36" i="5"/>
  <c r="N36" i="5" s="1"/>
  <c r="E37" i="5"/>
  <c r="N37" i="5" s="1"/>
  <c r="E38" i="5"/>
  <c r="N38" i="5" s="1"/>
  <c r="E39" i="5"/>
  <c r="N35" i="5" l="1"/>
  <c r="H35" i="5"/>
  <c r="I39" i="5"/>
  <c r="M39" i="5"/>
  <c r="H48" i="5" l="1"/>
  <c r="I48" i="5"/>
  <c r="J48" i="5"/>
  <c r="K48" i="5"/>
  <c r="L48" i="5"/>
  <c r="M48" i="5"/>
  <c r="N48" i="5"/>
  <c r="K9" i="17" l="1"/>
  <c r="Q9" i="17" l="1"/>
  <c r="K30" i="16" l="1"/>
  <c r="B63" i="18" s="1"/>
  <c r="H24" i="15" l="1"/>
  <c r="F24" i="15"/>
  <c r="D24" i="15"/>
  <c r="B24" i="15"/>
  <c r="H23" i="15"/>
  <c r="F23" i="15"/>
  <c r="D23" i="15"/>
  <c r="B23" i="15"/>
  <c r="H22" i="15"/>
  <c r="F22" i="15"/>
  <c r="D22" i="15"/>
  <c r="B22" i="15"/>
  <c r="H21" i="15"/>
  <c r="F21" i="15"/>
  <c r="D21" i="15"/>
  <c r="B21" i="15"/>
  <c r="C44" i="5" l="1"/>
  <c r="G48" i="5"/>
  <c r="K44" i="5" l="1"/>
  <c r="K51" i="5" s="1"/>
  <c r="N44" i="5"/>
  <c r="L44" i="5"/>
  <c r="L51" i="5" s="1"/>
  <c r="J44" i="5"/>
  <c r="J51" i="5" s="1"/>
  <c r="I44" i="5"/>
  <c r="I51" i="5" s="1"/>
  <c r="N51" i="5" l="1"/>
  <c r="E58" i="5"/>
  <c r="E59" i="5"/>
  <c r="E56" i="5"/>
  <c r="E61" i="5"/>
  <c r="J21" i="6"/>
  <c r="N59" i="5" l="1"/>
  <c r="M59" i="5"/>
  <c r="M61" i="5"/>
  <c r="N61" i="5"/>
  <c r="N58" i="5"/>
  <c r="M58" i="5"/>
  <c r="M56" i="5"/>
  <c r="N56" i="5"/>
  <c r="E21" i="5" l="1"/>
  <c r="G21" i="5" l="1"/>
  <c r="M21" i="5"/>
  <c r="H44" i="5"/>
  <c r="H51" i="5" s="1"/>
  <c r="E55" i="5" l="1"/>
  <c r="M55" i="5" s="1"/>
  <c r="C11" i="5"/>
  <c r="N55" i="5" l="1"/>
  <c r="J27" i="6"/>
  <c r="J26" i="6"/>
  <c r="H25" i="6"/>
  <c r="J18" i="6"/>
  <c r="H16" i="6"/>
  <c r="H19" i="6" s="1"/>
  <c r="J15" i="6"/>
  <c r="J14" i="6"/>
  <c r="J13" i="6"/>
  <c r="J12" i="6"/>
  <c r="J11" i="6"/>
  <c r="E22" i="5"/>
  <c r="M22" i="5" s="1"/>
  <c r="C19" i="5"/>
  <c r="C45" i="5" s="1"/>
  <c r="C46" i="5" s="1"/>
  <c r="C13" i="5"/>
  <c r="E10" i="5"/>
  <c r="E9" i="5"/>
  <c r="E105" i="5" s="1"/>
  <c r="E8" i="5"/>
  <c r="E7" i="5"/>
  <c r="E99" i="5" s="1"/>
  <c r="M44" i="5" l="1"/>
  <c r="M51" i="5" s="1"/>
  <c r="E64" i="5" s="1"/>
  <c r="N64" i="5" s="1"/>
  <c r="G22" i="5"/>
  <c r="G44" i="5" s="1"/>
  <c r="E87" i="5" s="1"/>
  <c r="E83" i="5"/>
  <c r="E92" i="5"/>
  <c r="H8" i="6"/>
  <c r="E60" i="5"/>
  <c r="C76" i="5" s="1"/>
  <c r="E57" i="5"/>
  <c r="C75" i="5" s="1"/>
  <c r="E54" i="5"/>
  <c r="E62" i="5"/>
  <c r="C77" i="5" s="1"/>
  <c r="E44" i="5"/>
  <c r="J16" i="6"/>
  <c r="L15" i="6"/>
  <c r="L13" i="6"/>
  <c r="L11" i="6"/>
  <c r="L14" i="6"/>
  <c r="L12" i="6"/>
  <c r="J25" i="6"/>
  <c r="E11" i="5"/>
  <c r="G8" i="5" s="1"/>
  <c r="J33" i="6" l="1"/>
  <c r="J35" i="6"/>
  <c r="I25" i="6"/>
  <c r="K27" i="16"/>
  <c r="K26" i="16"/>
  <c r="B51" i="18" s="1"/>
  <c r="K24" i="16"/>
  <c r="B42" i="18" s="1"/>
  <c r="K25" i="16"/>
  <c r="B47" i="18" s="1"/>
  <c r="G9" i="5"/>
  <c r="G10" i="5"/>
  <c r="G11" i="5"/>
  <c r="G7" i="5"/>
  <c r="J8" i="6"/>
  <c r="L16" i="6"/>
  <c r="L18" i="6"/>
  <c r="I34" i="6" s="1"/>
  <c r="J34" i="6" s="1"/>
  <c r="F44" i="5"/>
  <c r="N62" i="5"/>
  <c r="M62" i="5"/>
  <c r="I54" i="5"/>
  <c r="I65" i="5" s="1"/>
  <c r="I66" i="5" s="1"/>
  <c r="N54" i="5"/>
  <c r="H54" i="5"/>
  <c r="H65" i="5" s="1"/>
  <c r="H66" i="5" s="1"/>
  <c r="M54" i="5"/>
  <c r="K57" i="5"/>
  <c r="K65" i="5" s="1"/>
  <c r="K66" i="5" s="1"/>
  <c r="N57" i="5"/>
  <c r="M57" i="5"/>
  <c r="J57" i="5"/>
  <c r="J65" i="5" s="1"/>
  <c r="J66" i="5" s="1"/>
  <c r="C93" i="5" s="1"/>
  <c r="E93" i="5" s="1"/>
  <c r="M60" i="5"/>
  <c r="L60" i="5"/>
  <c r="L65" i="5" s="1"/>
  <c r="L66" i="5" s="1"/>
  <c r="N60" i="5"/>
  <c r="E53" i="5"/>
  <c r="J29" i="6"/>
  <c r="J19" i="6"/>
  <c r="I16" i="6"/>
  <c r="E45" i="5"/>
  <c r="D44" i="5" s="1"/>
  <c r="D11" i="5"/>
  <c r="J36" i="6" l="1"/>
  <c r="H37" i="6"/>
  <c r="I38" i="6" s="1"/>
  <c r="J38" i="6" s="1"/>
  <c r="J39" i="6" s="1"/>
  <c r="C94" i="5"/>
  <c r="E94" i="5" s="1"/>
  <c r="E95" i="5" s="1"/>
  <c r="B93" i="18"/>
  <c r="C100" i="5"/>
  <c r="E100" i="5" s="1"/>
  <c r="E101" i="5" s="1"/>
  <c r="G11" i="19"/>
  <c r="B99" i="18"/>
  <c r="O33" i="16"/>
  <c r="B75" i="18" s="1"/>
  <c r="K29" i="16"/>
  <c r="I8" i="6"/>
  <c r="O21" i="16"/>
  <c r="D72" i="5"/>
  <c r="E63" i="5"/>
  <c r="K36" i="16"/>
  <c r="C85" i="5"/>
  <c r="E85" i="5" s="1"/>
  <c r="K34" i="16"/>
  <c r="C84" i="5"/>
  <c r="E84" i="5" s="1"/>
  <c r="S9" i="17"/>
  <c r="T9" i="17" s="1"/>
  <c r="M9" i="17"/>
  <c r="C78" i="5"/>
  <c r="N53" i="5"/>
  <c r="M53" i="5"/>
  <c r="I19" i="6"/>
  <c r="E46" i="5"/>
  <c r="E19" i="5" s="1"/>
  <c r="D19" i="5" s="1"/>
  <c r="O23" i="16" l="1"/>
  <c r="O25" i="16" s="1"/>
  <c r="B28" i="18"/>
  <c r="C79" i="5"/>
  <c r="B83" i="18"/>
  <c r="L96" i="5"/>
  <c r="B79" i="18"/>
  <c r="L95" i="5"/>
  <c r="H11" i="19"/>
  <c r="J11" i="19"/>
  <c r="K11" i="19" s="1"/>
  <c r="J10" i="19"/>
  <c r="K10" i="19" s="1"/>
  <c r="M10" i="19" s="1"/>
  <c r="N9" i="17"/>
  <c r="W9" i="17" s="1"/>
  <c r="Y9" i="17" s="1"/>
  <c r="B88" i="18"/>
  <c r="M36" i="16"/>
  <c r="O34" i="16"/>
  <c r="O39" i="16" s="1"/>
  <c r="N63" i="5"/>
  <c r="N65" i="5" s="1"/>
  <c r="E86" i="5"/>
  <c r="E88" i="5" s="1"/>
  <c r="E12" i="5"/>
  <c r="O24" i="16" l="1"/>
  <c r="O27" i="16"/>
  <c r="B55" i="18" s="1"/>
  <c r="O26" i="16"/>
  <c r="M11" i="19"/>
  <c r="M12" i="19" s="1"/>
  <c r="M39" i="16"/>
  <c r="N40" i="16" s="1"/>
  <c r="B84" i="18"/>
  <c r="M65" i="5"/>
  <c r="M66" i="5" s="1"/>
  <c r="D12" i="5"/>
  <c r="G12" i="5"/>
  <c r="O28" i="16"/>
  <c r="O29" i="16" s="1"/>
  <c r="B59" i="18" s="1"/>
  <c r="N66" i="5"/>
  <c r="B19" i="18" s="1"/>
  <c r="E13" i="5"/>
  <c r="D74" i="5" l="1"/>
  <c r="E79" i="5"/>
  <c r="E11" i="15"/>
  <c r="F11" i="15" s="1"/>
  <c r="G11" i="15" s="1"/>
  <c r="I11" i="15" s="1"/>
  <c r="J11" i="15" s="1"/>
  <c r="L11" i="15" s="1"/>
  <c r="B7" i="18"/>
  <c r="M75" i="5"/>
  <c r="C19" i="14" s="1"/>
  <c r="F109" i="5"/>
  <c r="F12" i="5"/>
  <c r="F13" i="5"/>
  <c r="G13" i="5"/>
  <c r="F9" i="5"/>
  <c r="F10" i="5"/>
  <c r="F7" i="5"/>
  <c r="F8" i="5"/>
  <c r="F11" i="5"/>
  <c r="O30" i="16"/>
  <c r="O32" i="16"/>
  <c r="D13" i="5"/>
  <c r="D75" i="5" l="1"/>
  <c r="D76" i="5"/>
  <c r="D77" i="5"/>
  <c r="D78" i="5"/>
  <c r="E77" i="5"/>
  <c r="E76" i="5"/>
  <c r="G79" i="5"/>
  <c r="E75" i="5"/>
  <c r="G75" i="5" s="1"/>
  <c r="E78" i="5"/>
  <c r="K21" i="15"/>
  <c r="E10" i="14" s="1"/>
  <c r="F10" i="14" s="1"/>
  <c r="O31" i="16"/>
  <c r="K31" i="16" s="1"/>
  <c r="B67" i="18" s="1"/>
  <c r="D79" i="5" l="1"/>
  <c r="G10" i="14"/>
  <c r="L89" i="5"/>
  <c r="G76" i="5"/>
  <c r="G77" i="5"/>
  <c r="C106" i="5" s="1"/>
  <c r="E106" i="5" s="1"/>
  <c r="F107" i="5" s="1"/>
  <c r="C96" i="5"/>
  <c r="E96" i="5" s="1"/>
  <c r="F97" i="5" s="1"/>
  <c r="G78" i="5" l="1"/>
  <c r="C89" i="5" s="1"/>
  <c r="E89" i="5" s="1"/>
  <c r="F90" i="5" s="1"/>
  <c r="C102" i="5"/>
  <c r="E102" i="5" s="1"/>
  <c r="F103" i="5" s="1"/>
  <c r="F108" i="5" l="1"/>
  <c r="G71" i="5"/>
  <c r="E12" i="14" s="1"/>
  <c r="F12" i="14" s="1"/>
  <c r="G12" i="14" l="1"/>
  <c r="L91" i="5"/>
  <c r="B11" i="14"/>
  <c r="C21" i="14"/>
  <c r="B12" i="14"/>
  <c r="H12" i="14"/>
  <c r="B13" i="18" s="1"/>
  <c r="C20" i="14"/>
  <c r="E13" i="14"/>
  <c r="F13" i="14" s="1"/>
  <c r="B13" i="14"/>
  <c r="H11" i="14"/>
  <c r="B12" i="18" s="1"/>
  <c r="B10" i="14"/>
  <c r="H10" i="14"/>
  <c r="I10" i="14" s="1"/>
  <c r="H13" i="14"/>
  <c r="B14" i="18" s="1"/>
  <c r="E14" i="15"/>
  <c r="F14" i="15" s="1"/>
  <c r="G14" i="15" s="1"/>
  <c r="I14" i="15" s="1"/>
  <c r="J14" i="15" s="1"/>
  <c r="L14" i="15" s="1"/>
  <c r="K24" i="15" s="1"/>
  <c r="E11" i="14"/>
  <c r="F11" i="14" s="1"/>
  <c r="C22" i="14"/>
  <c r="E13" i="15"/>
  <c r="F13" i="15" s="1"/>
  <c r="G13" i="15" s="1"/>
  <c r="I13" i="15" s="1"/>
  <c r="J13" i="15" s="1"/>
  <c r="L13" i="15" s="1"/>
  <c r="K23" i="15" s="1"/>
  <c r="E12" i="15"/>
  <c r="F12" i="15" s="1"/>
  <c r="G12" i="15" s="1"/>
  <c r="I12" i="15" s="1"/>
  <c r="J12" i="15" s="1"/>
  <c r="L12" i="15" s="1"/>
  <c r="K22" i="15" s="1"/>
  <c r="B11" i="18" l="1"/>
  <c r="G13" i="14"/>
  <c r="L92" i="5"/>
  <c r="H21" i="14"/>
  <c r="I91" i="5"/>
  <c r="J10" i="14"/>
  <c r="L10" i="14" s="1"/>
  <c r="M89" i="5"/>
  <c r="G11" i="14"/>
  <c r="I11" i="14" s="1"/>
  <c r="L90" i="5"/>
  <c r="B11" i="15"/>
  <c r="I21" i="15" s="1"/>
  <c r="I89" i="5"/>
  <c r="H20" i="14"/>
  <c r="I90" i="5"/>
  <c r="B14" i="15"/>
  <c r="I24" i="15" s="1"/>
  <c r="I92" i="5"/>
  <c r="I12" i="14"/>
  <c r="H22" i="14"/>
  <c r="I13" i="14"/>
  <c r="H19" i="14"/>
  <c r="B12" i="15"/>
  <c r="I22" i="15" s="1"/>
  <c r="B13" i="15"/>
  <c r="I23" i="15" s="1"/>
  <c r="J11" i="14" l="1"/>
  <c r="L11" i="14" s="1"/>
  <c r="M90" i="5"/>
  <c r="B19" i="14"/>
  <c r="J12" i="14"/>
  <c r="L12" i="14" s="1"/>
  <c r="M91" i="5"/>
  <c r="J13" i="14"/>
  <c r="L13" i="14" s="1"/>
  <c r="M92" i="5"/>
  <c r="B21" i="14" l="1"/>
  <c r="D19" i="14"/>
  <c r="N89" i="5" s="1"/>
  <c r="F19" i="14"/>
  <c r="B22" i="14"/>
  <c r="B20" i="14"/>
  <c r="G19" i="14" l="1"/>
  <c r="L19" i="14" s="1"/>
  <c r="K43" i="16" s="1"/>
  <c r="F21" i="14"/>
  <c r="D21" i="14"/>
  <c r="N91" i="5" s="1"/>
  <c r="F20" i="14"/>
  <c r="D20" i="14"/>
  <c r="F22" i="14"/>
  <c r="D22" i="14"/>
  <c r="K89" i="5" l="1"/>
  <c r="I43" i="16"/>
  <c r="M43" i="16" s="1"/>
  <c r="M44" i="16" s="1"/>
  <c r="O43" i="16"/>
  <c r="O44" i="16" s="1"/>
  <c r="L97" i="5"/>
  <c r="G20" i="14"/>
  <c r="L20" i="14" s="1"/>
  <c r="N90" i="5"/>
  <c r="G22" i="14"/>
  <c r="L22" i="14" s="1"/>
  <c r="K92" i="5" s="1"/>
  <c r="N92" i="5"/>
  <c r="G21" i="14"/>
  <c r="L21" i="14" s="1"/>
  <c r="K91" i="5" s="1"/>
  <c r="N45" i="16" l="1"/>
  <c r="L98" i="5"/>
  <c r="K90" i="5"/>
  <c r="AA9" i="17"/>
  <c r="AC9" i="17" s="1"/>
</calcChain>
</file>

<file path=xl/sharedStrings.xml><?xml version="1.0" encoding="utf-8"?>
<sst xmlns="http://schemas.openxmlformats.org/spreadsheetml/2006/main" count="686" uniqueCount="483">
  <si>
    <t>Vorperiode</t>
  </si>
  <si>
    <t>n</t>
  </si>
  <si>
    <t>Plandaten neue Periode</t>
  </si>
  <si>
    <t>Struktur</t>
  </si>
  <si>
    <t>a</t>
  </si>
  <si>
    <t>€/Std</t>
  </si>
  <si>
    <t>% von (b)</t>
  </si>
  <si>
    <t>b</t>
  </si>
  <si>
    <t>€</t>
  </si>
  <si>
    <t>c</t>
  </si>
  <si>
    <t>Summe der freiwilligen Überzahlung (inkl Prämien)</t>
  </si>
  <si>
    <t>d</t>
  </si>
  <si>
    <t>Mehrarbeitszahlungen</t>
  </si>
  <si>
    <t>e</t>
  </si>
  <si>
    <t>f</t>
  </si>
  <si>
    <t>g</t>
  </si>
  <si>
    <t>h</t>
  </si>
  <si>
    <t>i</t>
  </si>
  <si>
    <t>j</t>
  </si>
  <si>
    <t>k</t>
  </si>
  <si>
    <t>Std</t>
  </si>
  <si>
    <t>l</t>
  </si>
  <si>
    <t>m</t>
  </si>
  <si>
    <t>Bezahlte Stunden (inkl Überstunden)</t>
  </si>
  <si>
    <t>q</t>
  </si>
  <si>
    <t>Erstellt am:</t>
  </si>
  <si>
    <t>Seite:</t>
  </si>
  <si>
    <t>FÜR MONTAGE</t>
  </si>
  <si>
    <t>FÜR VORFERTIGUNG</t>
  </si>
  <si>
    <t xml:space="preserve"> </t>
  </si>
  <si>
    <t>Anzahl</t>
  </si>
  <si>
    <t>A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</si>
  <si>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</si>
  <si>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</si>
  <si>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</si>
  <si>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</si>
  <si>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</si>
  <si>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</si>
  <si>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</si>
  <si>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</si>
  <si>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</si>
  <si>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</si>
  <si>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</si>
  <si>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</si>
  <si>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</si>
  <si>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</si>
  <si>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</si>
  <si>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r>
      <t xml:space="preserve">Zwischensumme </t>
    </r>
    <r>
      <rPr>
        <sz val="8"/>
        <rFont val="Arial"/>
        <family val="2"/>
      </rPr>
      <t>(direkte Kosten)</t>
    </r>
  </si>
  <si>
    <t>abzüglich jener Kosten, welche anders als den GGK zugeordnet werden sollen:</t>
  </si>
  <si>
    <t xml:space="preserve">Blatt 2: </t>
  </si>
  <si>
    <t>Ermittlung der Lohnstruktur und Stunden</t>
  </si>
  <si>
    <t>Bezahlte Ausfallstunden (Krankheit, Uraub, Feiertage, unproduktive Stunden)</t>
  </si>
  <si>
    <t>Vorperiode (IST-Kosten)</t>
  </si>
  <si>
    <t>Plankosten</t>
  </si>
  <si>
    <t>2 
Personalgemein-kosten (K3 Zeile 16)</t>
  </si>
  <si>
    <t>3 
Lohnkosten-Umlage (K3 Zeile 17)</t>
  </si>
  <si>
    <t>4 
Materialgemein-kosten (K4 Spalte G)</t>
  </si>
  <si>
    <t>5 
Nebenmaterial (K4 Spalte K)</t>
  </si>
  <si>
    <t>6 
Gerätegemein-kosten (K6 Spalten E und H)</t>
  </si>
  <si>
    <t>Personalaufwand</t>
  </si>
  <si>
    <t>Materialaufwand</t>
  </si>
  <si>
    <t>Baugerätekosten</t>
  </si>
  <si>
    <t>Fremdleistungsaufwand</t>
  </si>
  <si>
    <t>Personalgemeinkosten</t>
  </si>
  <si>
    <t>Personalgemeinkosten (allgemeine, unternehmensbezogene)</t>
  </si>
  <si>
    <t>Materialgemeinkosten (allgemeine, unternehmensbezogene)</t>
  </si>
  <si>
    <t>Nebenmaterial (allgemeines)</t>
  </si>
  <si>
    <t>Gerätegemeinkosten (allgemeine, unternehmensbezogene)</t>
  </si>
  <si>
    <t>Umlage auf Personalkosten</t>
  </si>
  <si>
    <t>8 
Wagnis (K2 Spalte M)</t>
  </si>
  <si>
    <t>7 
"Zuschlag für …" (K2 Spalte D)</t>
  </si>
  <si>
    <t>Kostenträger:</t>
  </si>
  <si>
    <t>Kostenträger für Geschäftsgemeinkosten</t>
  </si>
  <si>
    <t>Personalkosten</t>
  </si>
  <si>
    <t>Materialkosten</t>
  </si>
  <si>
    <t>Gerätekosten</t>
  </si>
  <si>
    <t>Fremdleistungskosten</t>
  </si>
  <si>
    <t>gleichmäßige Verteilung</t>
  </si>
  <si>
    <t>K2  Gesamtzuschläge</t>
  </si>
  <si>
    <t>Projekt:</t>
  </si>
  <si>
    <t>Gz UN:</t>
  </si>
  <si>
    <t>Gz AG:</t>
  </si>
  <si>
    <t>Preisbasis gem. Angebotsunterlagen</t>
  </si>
  <si>
    <t>Zuschlagsträger</t>
  </si>
  <si>
    <r>
      <t xml:space="preserve">Basis
</t>
    </r>
    <r>
      <rPr>
        <i/>
        <sz val="10"/>
        <color theme="1"/>
        <rFont val="Calibri"/>
        <family val="2"/>
        <scheme val="minor"/>
      </rPr>
      <t>(= 100%)</t>
    </r>
  </si>
  <si>
    <r>
      <t>Zuschlag für</t>
    </r>
    <r>
      <rPr>
        <sz val="8"/>
        <color theme="1"/>
        <rFont val="Calibri"/>
        <family val="2"/>
        <scheme val="minor"/>
      </rPr>
      <t>…</t>
    </r>
    <r>
      <rPr>
        <i/>
        <sz val="8"/>
        <color theme="1"/>
        <rFont val="Calibri"/>
        <family val="2"/>
        <scheme val="minor"/>
      </rPr>
      <t xml:space="preserve"> (Übertrag aus K2a)</t>
    </r>
  </si>
  <si>
    <t>Basis für GGK</t>
  </si>
  <si>
    <t>Zuschlag für Geschäftsge-meinkosten (GGK)</t>
  </si>
  <si>
    <t>Basis für Finan- zierungs-kosten</t>
  </si>
  <si>
    <t>Zuschlag für Finanzierungs-kosten</t>
  </si>
  <si>
    <t>siehe K2a-Blatt</t>
  </si>
  <si>
    <t>%-Wert = 100%</t>
  </si>
  <si>
    <t>%-Satz auf C</t>
  </si>
  <si>
    <t>%-Wert</t>
  </si>
  <si>
    <t>%-Satz auf F</t>
  </si>
  <si>
    <t>%-Satz auf I</t>
  </si>
  <si>
    <t>CxD/100</t>
  </si>
  <si>
    <t>C+E</t>
  </si>
  <si>
    <t>FxG/100</t>
  </si>
  <si>
    <t>F+H</t>
  </si>
  <si>
    <t>IxJ/100</t>
  </si>
  <si>
    <t>B</t>
  </si>
  <si>
    <t>C</t>
  </si>
  <si>
    <t>Basis für Wagnis und Gewinn</t>
  </si>
  <si>
    <t>Zuschlag für Wagnis</t>
  </si>
  <si>
    <t>Zuschlag für Gewinn</t>
  </si>
  <si>
    <t>Ergebnis (Preis)</t>
  </si>
  <si>
    <t>Gesamtzuschlag auf</t>
  </si>
  <si>
    <t>%-Satz auf L</t>
  </si>
  <si>
    <t>%-Satz</t>
  </si>
  <si>
    <t>I+K</t>
  </si>
  <si>
    <t>LxM/100</t>
  </si>
  <si>
    <t>LxO/100</t>
  </si>
  <si>
    <t>L+N+P</t>
  </si>
  <si>
    <t>Q-100</t>
  </si>
  <si>
    <t xml:space="preserve"> = B</t>
  </si>
  <si>
    <t>R</t>
  </si>
  <si>
    <t>K2a  Zuschläge für …</t>
  </si>
  <si>
    <t>Zuschlagsträger 
(wird vom K2-Blatt übertragen)</t>
  </si>
  <si>
    <t>Basis
(= 100%)</t>
  </si>
  <si>
    <t>Zuschlag für:</t>
  </si>
  <si>
    <t>Neue Basis</t>
  </si>
  <si>
    <t>kumulierende Zuschläge</t>
  </si>
  <si>
    <t>Basis für die weiteren Zuschläge</t>
  </si>
  <si>
    <t>Zuschlag für (auf 100%):</t>
  </si>
  <si>
    <t>Ergebnis für den Übertrag in das K2-Blatt Spalte D</t>
  </si>
  <si>
    <t>%-Satz auf 100%</t>
  </si>
  <si>
    <t>LxQ/100</t>
  </si>
  <si>
    <t>E+H+K+N+P+R</t>
  </si>
  <si>
    <t>Zuschläge auf Basis 100%</t>
  </si>
  <si>
    <t>Umlage aus Kostenrechnung</t>
  </si>
  <si>
    <t>Alle Kostenarten</t>
  </si>
  <si>
    <t>Sonstige abgabenpflichtige Vergütungen</t>
  </si>
  <si>
    <r>
      <t xml:space="preserve">Lohnaufwand </t>
    </r>
    <r>
      <rPr>
        <sz val="8"/>
        <rFont val="Arial"/>
        <family val="2"/>
      </rPr>
      <t xml:space="preserve">(Bezug Arbeitnehmer ohne SZ; entspricht </t>
    </r>
    <r>
      <rPr>
        <b/>
        <sz val="8"/>
        <rFont val="Arial"/>
        <family val="2"/>
      </rPr>
      <t>Abgabepl. Personalkosten (K3 Zeile 10</t>
    </r>
    <r>
      <rPr>
        <sz val="8"/>
        <rFont val="Arial"/>
        <family val="2"/>
      </rPr>
      <t>)</t>
    </r>
  </si>
  <si>
    <t>Aktueller Satz der direkten Lohnnebenkosten (inkl Kommunalsteuer)</t>
  </si>
  <si>
    <t>K3</t>
  </si>
  <si>
    <t xml:space="preserve"> Personalpreis</t>
  </si>
  <si>
    <t>Proj:</t>
  </si>
  <si>
    <t>Bezeichnung bzw Betriebsmittelnummer:</t>
  </si>
  <si>
    <t>Unternehmen (UN):</t>
  </si>
  <si>
    <t>LOHN</t>
  </si>
  <si>
    <t>GEHALT</t>
  </si>
  <si>
    <t>Kollektivvertrag (KV):</t>
  </si>
  <si>
    <t>FÜR REGIE</t>
  </si>
  <si>
    <t>Preisbasis gem Angebotsunterlagen</t>
  </si>
  <si>
    <t>KV-Datum:</t>
  </si>
  <si>
    <t>KV-Gruppe u. Bezeichnung</t>
  </si>
  <si>
    <t>KV-Entgelt</t>
  </si>
  <si>
    <t>Anteil</t>
  </si>
  <si>
    <t>gewicht. Wert</t>
  </si>
  <si>
    <t>Arbeitszeit gem KV (Std/Woche):</t>
  </si>
  <si>
    <t>1a</t>
  </si>
  <si>
    <t>Mehrarbeits-, Überstunden</t>
  </si>
  <si>
    <t>Zuschlag</t>
  </si>
  <si>
    <t>1b</t>
  </si>
  <si>
    <t>1c</t>
  </si>
  <si>
    <t>1d</t>
  </si>
  <si>
    <t>1e</t>
  </si>
  <si>
    <t>1f</t>
  </si>
  <si>
    <t>1g</t>
  </si>
  <si>
    <t>1h</t>
  </si>
  <si>
    <t>1i</t>
  </si>
  <si>
    <t>Gewichtetes kollektivvertragliches Entgelt</t>
  </si>
  <si>
    <t>Kalkulierte Wochenarbeitszeit</t>
  </si>
  <si>
    <t>Anteil für unproduktive Zeiten</t>
  </si>
  <si>
    <t>% auf B3</t>
  </si>
  <si>
    <t>KV-Entgelt inkl. unproduktiver Zeiten</t>
  </si>
  <si>
    <r>
      <rPr>
        <sz val="9"/>
        <rFont val="Calibri"/>
        <family val="2"/>
      </rPr>
      <t>∑</t>
    </r>
    <r>
      <rPr>
        <i/>
        <sz val="9"/>
        <rFont val="Calibri"/>
        <family val="2"/>
        <scheme val="minor"/>
      </rPr>
      <t xml:space="preserve"> B3 und B4</t>
    </r>
  </si>
  <si>
    <t>Außerkollektivvertragliches Entgelt</t>
  </si>
  <si>
    <t>% auf B5</t>
  </si>
  <si>
    <t>Zulagen</t>
  </si>
  <si>
    <t>Arbeitszeitzuschläge</t>
  </si>
  <si>
    <t>Abgabepflichtige Aufwandsentschädigungen</t>
  </si>
  <si>
    <t>Abgabepflichtige Personalkosten</t>
  </si>
  <si>
    <r>
      <rPr>
        <sz val="9"/>
        <rFont val="Calibri"/>
        <family val="2"/>
      </rPr>
      <t>∑</t>
    </r>
    <r>
      <rPr>
        <i/>
        <sz val="9"/>
        <rFont val="Calibri"/>
        <family val="2"/>
        <scheme val="minor"/>
      </rPr>
      <t xml:space="preserve"> B5 bis B9</t>
    </r>
  </si>
  <si>
    <t>Nicht abgabepflichtige Personalkosten</t>
  </si>
  <si>
    <t>Direkte Personalnebenkosten</t>
  </si>
  <si>
    <t>in % auf B10</t>
  </si>
  <si>
    <t>Umgelegte Personalnebenkosten</t>
  </si>
  <si>
    <t>Weitere Personalnebenkosten</t>
  </si>
  <si>
    <t>Personalkosten vor Zurechnungen</t>
  </si>
  <si>
    <r>
      <rPr>
        <sz val="9"/>
        <rFont val="Calibri"/>
        <family val="2"/>
      </rPr>
      <t>∑</t>
    </r>
    <r>
      <rPr>
        <i/>
        <sz val="9"/>
        <rFont val="Calibri"/>
        <family val="2"/>
        <scheme val="minor"/>
      </rPr>
      <t xml:space="preserve"> B10 bis B14</t>
    </r>
  </si>
  <si>
    <t>in % auf B15</t>
  </si>
  <si>
    <t>Umlage von Kosten für:</t>
  </si>
  <si>
    <t>Umlage in % (U%) auf B15</t>
  </si>
  <si>
    <t>Umlage in €/Std bzw U% x B15</t>
  </si>
  <si>
    <t>17a</t>
  </si>
  <si>
    <t>17b</t>
  </si>
  <si>
    <t>17c</t>
  </si>
  <si>
    <r>
      <t xml:space="preserve">Kosten </t>
    </r>
    <r>
      <rPr>
        <sz val="10"/>
        <rFont val="Calibri"/>
        <family val="2"/>
        <scheme val="minor"/>
      </rPr>
      <t>(Umlagen Spalte A bzw Personal Spalte B)</t>
    </r>
  </si>
  <si>
    <r>
      <rPr>
        <sz val="9"/>
        <rFont val="Calibri"/>
        <family val="2"/>
      </rPr>
      <t>∑</t>
    </r>
    <r>
      <rPr>
        <i/>
        <sz val="9"/>
        <rFont val="Calibri"/>
        <family val="2"/>
        <scheme val="minor"/>
      </rPr>
      <t xml:space="preserve"> A17i bzw </t>
    </r>
    <r>
      <rPr>
        <sz val="9"/>
        <rFont val="Calibri"/>
        <family val="2"/>
      </rPr>
      <t>∑</t>
    </r>
    <r>
      <rPr>
        <i/>
        <sz val="10.8"/>
        <rFont val="Calibri"/>
        <family val="2"/>
      </rPr>
      <t xml:space="preserve"> </t>
    </r>
    <r>
      <rPr>
        <i/>
        <sz val="9"/>
        <rFont val="Calibri"/>
        <family val="2"/>
        <scheme val="minor"/>
      </rPr>
      <t>B15 und B16</t>
    </r>
  </si>
  <si>
    <t>Personalkosten gesamt</t>
  </si>
  <si>
    <r>
      <rPr>
        <sz val="9"/>
        <rFont val="Calibri"/>
        <family val="2"/>
        <scheme val="minor"/>
      </rPr>
      <t xml:space="preserve">∑ </t>
    </r>
    <r>
      <rPr>
        <i/>
        <sz val="9"/>
        <rFont val="Calibri"/>
        <family val="2"/>
        <scheme val="minor"/>
      </rPr>
      <t>A18 u B18</t>
    </r>
  </si>
  <si>
    <t>Mittellohn - Mittelgehalt - Regielohn - Regiegehalt - Preis</t>
  </si>
  <si>
    <t>Gesamtzuschlag gemäß Formblatt K2</t>
  </si>
  <si>
    <t>in % auf A18</t>
  </si>
  <si>
    <t>in % auf B18</t>
  </si>
  <si>
    <r>
      <t xml:space="preserve">Preise </t>
    </r>
    <r>
      <rPr>
        <sz val="10"/>
        <rFont val="Calibri"/>
        <family val="2"/>
        <scheme val="minor"/>
      </rPr>
      <t>(Umlagen Spalte A bzw Personal Spalte B)</t>
    </r>
  </si>
  <si>
    <r>
      <rPr>
        <sz val="9"/>
        <rFont val="Calibri"/>
        <family val="2"/>
      </rPr>
      <t xml:space="preserve">∑ </t>
    </r>
    <r>
      <rPr>
        <i/>
        <sz val="9"/>
        <rFont val="Calibri"/>
        <family val="2"/>
        <scheme val="minor"/>
      </rPr>
      <t xml:space="preserve">A18 u A20 bzw </t>
    </r>
    <r>
      <rPr>
        <sz val="9"/>
        <rFont val="Calibri"/>
        <family val="2"/>
      </rPr>
      <t xml:space="preserve">∑ </t>
    </r>
    <r>
      <rPr>
        <i/>
        <sz val="9"/>
        <rFont val="Calibri"/>
        <family val="2"/>
        <scheme val="minor"/>
      </rPr>
      <t>B18 u B20</t>
    </r>
  </si>
  <si>
    <r>
      <rPr>
        <sz val="9"/>
        <rFont val="Calibri"/>
        <family val="2"/>
        <scheme val="minor"/>
      </rPr>
      <t xml:space="preserve">∑ </t>
    </r>
    <r>
      <rPr>
        <i/>
        <sz val="9"/>
        <rFont val="Calibri"/>
        <family val="2"/>
        <scheme val="minor"/>
      </rPr>
      <t>A21 u B21</t>
    </r>
  </si>
  <si>
    <t>% von (g)</t>
  </si>
  <si>
    <t>in UPNK enthalten</t>
  </si>
  <si>
    <t>gem Kostenrechnung</t>
  </si>
  <si>
    <t>Personalkosten gesamt - Mittellohnkosten</t>
  </si>
  <si>
    <t>Personalpreis gesamt - Mittellohnpreis</t>
  </si>
  <si>
    <t>K4</t>
  </si>
  <si>
    <t>Materialpreise</t>
  </si>
  <si>
    <t>Unternehmen (UN)</t>
  </si>
  <si>
    <t>Preisbasis lt. Angebotsunterlagen</t>
  </si>
  <si>
    <t xml:space="preserve">Nr. </t>
  </si>
  <si>
    <t>Materialbezeichnung, Preisquelle</t>
  </si>
  <si>
    <t>Ein-heit</t>
  </si>
  <si>
    <t>Preis ab Lieferer</t>
  </si>
  <si>
    <t>Trans-portkosten</t>
  </si>
  <si>
    <t>Material-kosten      frei Bau</t>
  </si>
  <si>
    <t xml:space="preserve">Material-gemeinkosten </t>
  </si>
  <si>
    <t>Ladearbeit und           Manipulation</t>
  </si>
  <si>
    <t>Nebenmaterial</t>
  </si>
  <si>
    <t>Verlust</t>
  </si>
  <si>
    <t>Material-kosten</t>
  </si>
  <si>
    <t>Gesamt-zuschlag gemäß K2</t>
  </si>
  <si>
    <t>Material-preis</t>
  </si>
  <si>
    <t>EH</t>
  </si>
  <si>
    <t>Betrag / EH</t>
  </si>
  <si>
    <t>%</t>
  </si>
  <si>
    <t>D + E</t>
  </si>
  <si>
    <t>auf F</t>
  </si>
  <si>
    <t>FxI/100</t>
  </si>
  <si>
    <t>FxK/100</t>
  </si>
  <si>
    <t>(F+H+J+L) x M /100</t>
  </si>
  <si>
    <t>F+H+J+L+N</t>
  </si>
  <si>
    <t>auf O</t>
  </si>
  <si>
    <t>O+OxP/100</t>
  </si>
  <si>
    <t>NN.Material Qual. 1A, eigene Preisdatenbank</t>
  </si>
  <si>
    <t>Stk.</t>
  </si>
  <si>
    <t>A) Jahresaufwand - Kostenstruktur direkt/indirekt zuordenbare Kosten</t>
  </si>
  <si>
    <t>Zuschlagssätze</t>
  </si>
  <si>
    <t>K3 Zeile 16</t>
  </si>
  <si>
    <t>K3 Zeile 17</t>
  </si>
  <si>
    <t>K4 Spalte G</t>
  </si>
  <si>
    <t>K4 Spalte K</t>
  </si>
  <si>
    <t>K6 Sp E u H</t>
  </si>
  <si>
    <t>K2 Spalte D</t>
  </si>
  <si>
    <t>K2 Spalte M</t>
  </si>
  <si>
    <t>direkt zugewiesene Personalkosten</t>
  </si>
  <si>
    <t xml:space="preserve"> + Personalgemeinkosten</t>
  </si>
  <si>
    <t xml:space="preserve"> + Zurechnung K3 Zeile 17</t>
  </si>
  <si>
    <t>Personalpreis (ohne Projektwagnis u Gewinn)</t>
  </si>
  <si>
    <t>direkt zugewiesene Materialkosten</t>
  </si>
  <si>
    <t xml:space="preserve"> + Materialgemeinkosten</t>
  </si>
  <si>
    <t xml:space="preserve"> + Nebenmaterial</t>
  </si>
  <si>
    <t>Materialpreis (ohne Projektwagnis u Gewinn)</t>
  </si>
  <si>
    <t>Materialkosten gesamt</t>
  </si>
  <si>
    <t>direkt zugewiesene Gerätekosten</t>
  </si>
  <si>
    <t xml:space="preserve"> + Gerätegemeinkosten</t>
  </si>
  <si>
    <t>Gerätekosten gesamt</t>
  </si>
  <si>
    <t xml:space="preserve"> + Gesamtzuschlag auf Gerät</t>
  </si>
  <si>
    <t xml:space="preserve"> + Gesamtzuschlag auf Material</t>
  </si>
  <si>
    <t xml:space="preserve"> + Gesamtzuschlag auf Personal</t>
  </si>
  <si>
    <t>Gerätepreis (ohne Projektwagnis u Gewinn)</t>
  </si>
  <si>
    <t>Summe Lohn</t>
  </si>
  <si>
    <t>direkt zugewiesene Fremdleistungen</t>
  </si>
  <si>
    <t xml:space="preserve"> + Gesamtzuschlag auf Fremdleistungen</t>
  </si>
  <si>
    <t>für K2</t>
  </si>
  <si>
    <t>NN</t>
  </si>
  <si>
    <t>X</t>
  </si>
  <si>
    <t/>
  </si>
  <si>
    <t>Gesamtsumme über Berechnung Zurechnungen und Umlagen</t>
  </si>
  <si>
    <t>Zuschläge:</t>
  </si>
  <si>
    <t>Ausgangswert (Kontrolle)</t>
  </si>
  <si>
    <t>Zuordnung/Zurechnung dieser Kosten auf:</t>
  </si>
  <si>
    <t>oder individuelle Anpassung?</t>
  </si>
  <si>
    <t>Vorperiode
(IST-Werte)</t>
  </si>
  <si>
    <r>
      <rPr>
        <b/>
        <sz val="10"/>
        <rFont val="Arial"/>
        <family val="2"/>
      </rPr>
      <t>a)</t>
    </r>
    <r>
      <rPr>
        <sz val="10"/>
        <rFont val="Arial"/>
        <family val="2"/>
      </rPr>
      <t xml:space="preserve"> Direkt d Leistung zuordenbar Kosten</t>
    </r>
  </si>
  <si>
    <r>
      <rPr>
        <b/>
        <sz val="10"/>
        <rFont val="Arial"/>
        <family val="2"/>
      </rPr>
      <t>Summe</t>
    </r>
    <r>
      <rPr>
        <sz val="10"/>
        <rFont val="Arial"/>
        <family val="2"/>
      </rPr>
      <t xml:space="preserve"> a+b </t>
    </r>
    <r>
      <rPr>
        <sz val="8"/>
        <rFont val="Arial"/>
        <family val="2"/>
      </rPr>
      <t>(entspricht ca dem Bauumsatz</t>
    </r>
  </si>
  <si>
    <t>Umzulegende Kosten:</t>
  </si>
  <si>
    <t>Rest: Zuordnung zu den GGK</t>
  </si>
  <si>
    <t>1. Bauleitung</t>
  </si>
  <si>
    <t>2. Poliere im Angestelltenstand (dispositive Arbeit)</t>
  </si>
  <si>
    <t>B1) Kostenverteilungsmatrix</t>
  </si>
  <si>
    <t>B2) Berechnung der Zuschlagssätze (ohne Zuschlag GGK)</t>
  </si>
  <si>
    <t>Die nachfolgenden Werte beziehen sich auf Zahlungen an produktiven Arbeitstagen:</t>
  </si>
  <si>
    <t>Zwischensumme</t>
  </si>
  <si>
    <r>
      <t xml:space="preserve">Gesamter Lohnaufwand </t>
    </r>
    <r>
      <rPr>
        <sz val="8"/>
        <rFont val="Arial"/>
        <family val="2"/>
      </rPr>
      <t xml:space="preserve">(inkl Aufwand für Nichtleistungslöhne, Sonderzahlungen, Sozialversicherung, Kommunalsteuer u Berücksichtigung Rückvergütugen zB BUAK oder Schlechtwetter) entspricht </t>
    </r>
    <r>
      <rPr>
        <b/>
        <sz val="8"/>
        <rFont val="Arial"/>
        <family val="2"/>
      </rPr>
      <t>Personalkosten vor Zurechnungen (K3 Zeile 15)</t>
    </r>
  </si>
  <si>
    <t>Durchschnittlicher KV-LOHN pro Stunde (a = b/k)</t>
  </si>
  <si>
    <t>(Basis entspricht daher iW die geleisteten Stunden)</t>
  </si>
  <si>
    <t>Abgabenfreie Bezüge (Taggelder udgl)</t>
  </si>
  <si>
    <r>
      <t xml:space="preserve">Summe der ausbezahlten KV-Löhne </t>
    </r>
    <r>
      <rPr>
        <sz val="8"/>
        <rFont val="Arial"/>
        <family val="2"/>
      </rPr>
      <t>(ohne Sonderzahlungen (SZ) und Nichtleistungslöhne)</t>
    </r>
  </si>
  <si>
    <t>Geleistetete produktive Stunden</t>
  </si>
  <si>
    <t>Kostenstruktur</t>
  </si>
  <si>
    <t>Abgabenfreie Bezüge</t>
  </si>
  <si>
    <t>3. Poliere im Arbeiterstand (dispositiv)</t>
  </si>
  <si>
    <t>geplante Veränderung</t>
  </si>
  <si>
    <t>Gewinn</t>
  </si>
  <si>
    <t>Wert für 
K2-Blatt</t>
  </si>
  <si>
    <t>4. Personalverrechnung und -management</t>
  </si>
  <si>
    <t>5. Schulung und Weiterbildung</t>
  </si>
  <si>
    <t>6. Einkaufsabteilung, Materialdisposition</t>
  </si>
  <si>
    <t>7. Materiallagerplatz, Lagerist</t>
  </si>
  <si>
    <t>8. Materialtransporte (mit eigenen KFZ)</t>
  </si>
  <si>
    <t>9) Gereäteverwaltung</t>
  </si>
  <si>
    <t>10) Gerätelagerplatz</t>
  </si>
  <si>
    <t>12) Kleinmaterial / Nebenmaterial f d Produktion</t>
  </si>
  <si>
    <t>13. Arbeitskleidung, Schutzausrüstung (PSA)</t>
  </si>
  <si>
    <t>14. BaustellenKFZ (Pritsche, Kombi) inkl Betriebskosten</t>
  </si>
  <si>
    <t>15. Kleingerät und Werkzeug</t>
  </si>
  <si>
    <t>16. Wagnis Zahlungsausfälle</t>
  </si>
  <si>
    <t>17. Wagnis Gewährleistung/Schadenersatz/Schäden</t>
  </si>
  <si>
    <t>18. Rechtsanwalt-/Gerichtskosten</t>
  </si>
  <si>
    <t>19. Montagehalle (Fixkosten)</t>
  </si>
  <si>
    <t>20. Allgemeine Kosten</t>
  </si>
  <si>
    <t>21. Aufwand für Kapitalbeschaffung (2/3)</t>
  </si>
  <si>
    <t>3 K3 Z 17</t>
  </si>
  <si>
    <t>5 N.Mat</t>
  </si>
  <si>
    <t>4 Mat-GK</t>
  </si>
  <si>
    <t>2 Pers-GK</t>
  </si>
  <si>
    <t>6 Ger-GK</t>
  </si>
  <si>
    <t>7 K2 Sp D</t>
  </si>
  <si>
    <t>8 K2 Wagnis</t>
  </si>
  <si>
    <t>1 
In der Projektkalkulation zu erfassen</t>
  </si>
  <si>
    <t>1 Projekt</t>
  </si>
  <si>
    <t>Wert GGK</t>
  </si>
  <si>
    <t>Direkt in der Projektkalkulation erfasst</t>
  </si>
  <si>
    <t xml:space="preserve"> + im Projekt zu erfassen (hier dem PA Lohn zugewiesen)</t>
  </si>
  <si>
    <t>Finanzierungskosten</t>
  </si>
  <si>
    <t>Wagnis (unternehmensbezogenes)</t>
  </si>
  <si>
    <t>D) Weitere Werte K2-Blatt ohne projektspezifische Ansätze</t>
  </si>
  <si>
    <t>Hinweis: Die Daten sind für eine festzulegende vergangene Perionde (zB das letzte Geschäftsjahr) zu ermitteln (IST-Werte)</t>
  </si>
  <si>
    <t>Die Planwerte ergeben sich durch Einpflegen erwartberer Veränderung (zB KV-Lohn mit KV-Erhöhung; od Änderung der Betriebsgröße)</t>
  </si>
  <si>
    <t>Erschwerniszahlungen</t>
  </si>
  <si>
    <t>Verän-derung</t>
  </si>
  <si>
    <t>=Kostenträger</t>
  </si>
  <si>
    <t>o</t>
  </si>
  <si>
    <t>Personalkosten vor Zurechnungen (K3 Zeile 15) ( n = j / k)</t>
  </si>
  <si>
    <t>Erwartete Veränderung des IST-Wertes zur Ermittlung des Plan-Wertes</t>
  </si>
  <si>
    <t>Tabellenblatt 1: Ermittlung der Gemeinkosten und Festlegung ihrer Verrechnung bzw Zuordnung</t>
  </si>
  <si>
    <r>
      <rPr>
        <b/>
        <sz val="10"/>
        <rFont val="Arial"/>
        <family val="2"/>
      </rPr>
      <t>b)</t>
    </r>
    <r>
      <rPr>
        <sz val="10"/>
        <rFont val="Arial"/>
        <family val="2"/>
      </rPr>
      <t xml:space="preserve"> Gemeinkostenblock gesamt </t>
    </r>
    <r>
      <rPr>
        <sz val="8"/>
        <rFont val="Arial"/>
        <family val="2"/>
      </rPr>
      <t>(indirekte Kosten)</t>
    </r>
  </si>
  <si>
    <r>
      <t xml:space="preserve">a1) Bau-Geräteaufwand </t>
    </r>
    <r>
      <rPr>
        <sz val="9"/>
        <rFont val="Arial"/>
        <family val="2"/>
      </rPr>
      <t>direkt verrechenbar</t>
    </r>
  </si>
  <si>
    <t>a2) Materialaufwand direkt verrechenbar</t>
  </si>
  <si>
    <r>
      <t xml:space="preserve">a3) Fremdleistungsaufwand </t>
    </r>
    <r>
      <rPr>
        <sz val="9"/>
        <rFont val="Arial"/>
        <family val="2"/>
      </rPr>
      <t>direkt verrechenbar</t>
    </r>
  </si>
  <si>
    <r>
      <t xml:space="preserve">a4) Lohn/Gehaltsaufwand </t>
    </r>
    <r>
      <rPr>
        <sz val="9"/>
        <rFont val="Arial"/>
        <family val="2"/>
      </rPr>
      <t>direkt verrechenbar</t>
    </r>
  </si>
  <si>
    <t>Gemeinkostenblock gesamt (= Tab A Pkt b)</t>
  </si>
  <si>
    <t>B) Verteilung der Gemeinkosten (Gemeinkostenblock Tabelle A Pkt b)</t>
  </si>
  <si>
    <t>11) Bau-Geräteversicherungen, Steuern usw</t>
  </si>
  <si>
    <t>Explizit zugeordnete Gemeinkosten</t>
  </si>
  <si>
    <t>Gesamte Gemeinkosten</t>
  </si>
  <si>
    <t>E) Zusammenfassung und Übersicht</t>
  </si>
  <si>
    <t>p</t>
  </si>
  <si>
    <t>Abgabenpflichtige Personalkosten ( p = g / k)</t>
  </si>
  <si>
    <t>r</t>
  </si>
  <si>
    <t>s</t>
  </si>
  <si>
    <t>t</t>
  </si>
  <si>
    <t>u</t>
  </si>
  <si>
    <t xml:space="preserve">    als %-Wert von p</t>
  </si>
  <si>
    <t>v</t>
  </si>
  <si>
    <t>Summe = Personalkosten vor Zurechnungen</t>
  </si>
  <si>
    <t>Differenz von n und s = Umgelegte Personalnebenkosten</t>
  </si>
  <si>
    <t>Übersicht der Kalkulationswerte</t>
  </si>
  <si>
    <t>K2-Blatt</t>
  </si>
  <si>
    <t>Projektspezifischer Wert. Zuschlagsatz kalkulieren; Höhe von den Projektrandbedingungen abhängig (Anzahl der Teilrechnungen, kalkulatorischer Zinssatz, Haftungsrücklass udgl).</t>
  </si>
  <si>
    <t>Gewinnansatz ist eine unternehmerische Entscheidung.</t>
  </si>
  <si>
    <t>K3-Blatt</t>
  </si>
  <si>
    <t xml:space="preserve">Spalte O:
(Gewinn)
</t>
  </si>
  <si>
    <t>Spalte M:
(Wagnis)</t>
  </si>
  <si>
    <t xml:space="preserve">Spalte J:
(Finanzierungskosten)
</t>
  </si>
  <si>
    <t xml:space="preserve">Spalte G:
(Geschäftsgemeinkosten)
</t>
  </si>
  <si>
    <r>
      <t xml:space="preserve">Spalte D:
(Zuschlag für …)
</t>
    </r>
    <r>
      <rPr>
        <i/>
        <sz val="11"/>
        <color theme="1"/>
        <rFont val="Calibri"/>
        <family val="2"/>
        <scheme val="minor"/>
      </rPr>
      <t>Hinzurechnung aus Kostenrechnung</t>
    </r>
  </si>
  <si>
    <t xml:space="preserve">Zeile 3:
(Gewichtetes kollektivvertragliches Entgelt)
</t>
  </si>
  <si>
    <t xml:space="preserve">Zeile 4:
(Anteil für unproduktive Zeiten)
</t>
  </si>
  <si>
    <t xml:space="preserve">Zeile 5:
(KV-Entgelt inkl. unproduktiver Zeiten)
</t>
  </si>
  <si>
    <t>Zeile 5 = Zeile 3 plus Zeile 4</t>
  </si>
  <si>
    <t xml:space="preserve">Zeile 6:
(Außerkollektivvertragliches Entgelt)
</t>
  </si>
  <si>
    <t>Zuschlag auf Wert Zeile 5. Prozentsatz für Projektkalkulation verwendbar. Liegen AKV-Werte je Beschäftigungsgruppe vor, darauf bezogen anpassen, Wert dient dann als Benchmark und wird idR geringfügig über- oder unterschritten.</t>
  </si>
  <si>
    <t xml:space="preserve">Zeile 7:
(Zulagen)
</t>
  </si>
  <si>
    <t>Zuschlag auf Wert Zeile 5. Prozentsatz für Projektkalkulation nur bedingt verwendbar. Auf die projektspezifisch relevanten Erschwerniszulagen abstimmen.</t>
  </si>
  <si>
    <t xml:space="preserve">Zeile 8:
(Arbeitszeitzuschläge)
</t>
  </si>
  <si>
    <t>Zuschlag auf Wert Zeile 5. Prozentsatz für Projektkalkulation nur bedingt verwendbar. Auf die projektspezifisch gewählte Arbeitszeit bzw die Lage der Arbeitszeit abstimmen.</t>
  </si>
  <si>
    <t xml:space="preserve">Zeile 9:
(Abgabepflichtige Aufwandsentschädigungen)
</t>
  </si>
  <si>
    <t>Unternehmerischer Durchschnittswert. Stellt eine Orientierungsgröße dar. Für die Projektkalkulation Beschäftigungsgruppen und Anteil bestimmen und projektrelevanten Wert bestimmen. Siehe auch Anmerkung zu Zeile 4.</t>
  </si>
  <si>
    <t>Wert für Projektkalkulation nur bedingt verwendbar. Auf die projektspezifischen Gegebenheiten (Lage der Baustelle) abstimmen.</t>
  </si>
  <si>
    <t xml:space="preserve">Zeile 11:
(Nicht abgabepflichtige Personalkosten)
</t>
  </si>
  <si>
    <t>Auf die zum Zeitpunkt des Endes der Angebotsfrist aktuellen DPNK abstimmen (SV-Beiträge, Nebenbeiträge, FLAF, DZ zum FLAF, Kommunalsteuer)</t>
  </si>
  <si>
    <t xml:space="preserve">Zeile 12:
(DPNK)
</t>
  </si>
  <si>
    <t>Zuschlag auf Wert Zeile 10. Wert entspricht Durchschnitt im Unternehmen. Keine Anpassung wegen Mehrlohn oder Mehrarbeit vornehmen!</t>
  </si>
  <si>
    <t xml:space="preserve">Zeile 13:
(UPNK)
</t>
  </si>
  <si>
    <t xml:space="preserve">Zeile 14:
(WPNK)
</t>
  </si>
  <si>
    <t>Kein Wert ausgewiesen. Alle Kosten sind im Mittel in den DPNK oder UPNK enthalten. Ggf auf Projekt abstimmen (zB Wr. U-Bahnsteuer) und Abgabe/Steuer gesondert ausweisen.</t>
  </si>
  <si>
    <t xml:space="preserve">Zeile 15:
(Personalkosten vor Zurechnungen)
</t>
  </si>
  <si>
    <t xml:space="preserve">Zeile 16:
(Personalgemeinkosten)
</t>
  </si>
  <si>
    <r>
      <rPr>
        <b/>
        <sz val="11"/>
        <color theme="1"/>
        <rFont val="Calibri"/>
        <family val="2"/>
        <scheme val="minor"/>
      </rPr>
      <t>Benchmark!</t>
    </r>
    <r>
      <rPr>
        <sz val="11"/>
        <color theme="1"/>
        <rFont val="Calibri"/>
        <family val="2"/>
        <scheme val="minor"/>
      </rPr>
      <t xml:space="preserve"> Abweichungen durch projektindividuelle Ansätze gerechtfertigt.</t>
    </r>
  </si>
  <si>
    <t xml:space="preserve">Zeile 17:
(Zurechnungen/Umlagen)
</t>
  </si>
  <si>
    <t>Zuschlag auf Wert Zeile 15. Prozentsatz für unternehmensbezogene PersonalGK. Ergänzen mit den projektbezogenen PersonalGK.</t>
  </si>
  <si>
    <t>Zuschlag auf Wert Zeile 15 bzw Absolutwert. Den Zweck f d unternehmensbezogene Zurechnung angeben. In den übrigen Zeilen 17i mit allfällig projektbezogenen Zurechnungen ergänzen.</t>
  </si>
  <si>
    <t>K4-Blatt</t>
  </si>
  <si>
    <t xml:space="preserve">Spalte F:
(Materialgemeinkosten)
</t>
  </si>
  <si>
    <t>Zuschlag auf Materialkosten frei Bau. Prozentsatz für unternehmensbezogene MaterialGK. Ergänzen mit den projektbezogenen MaterialGK.</t>
  </si>
  <si>
    <t xml:space="preserve">Spalte F:
(Nebenmaterial)
</t>
  </si>
  <si>
    <t>Zuschlag auf Materialkosten frei Bau. Prozentsatz für unternehmensbezogen definiertes Nebenmaterial. Ggf ergänzen mit  projektbezogenen Kosten für Nebenmaterial.</t>
  </si>
  <si>
    <t>K6-Blatt</t>
  </si>
  <si>
    <t xml:space="preserve">Spalten F und 
(Gerätegemeinkosten)
</t>
  </si>
  <si>
    <t>Wert entspricht dem Unternehmenswagnis. Zusätzlich zu diesem Wert ist das projektspezifische Wagnis zu berücksichtigen. Unternehmenswagnis plus Projektwagnis ist das Gesamtwagnis (als Zuschlag im K2-Blatt zu berücksichtigen).</t>
  </si>
  <si>
    <t>Projektindividuell ermitteln. Hinweis: Dispositives Personal über Umlage K2-Spalte D oder K3-Zeile 17 zurechnen (ggf entsprechende Kennzeichen in Tabelle B.1 setzen). Ob unprod. Zeiten im gew. KV-Entgelt enthalten sind, ergibt sich aus der Zuordnung in Blatt 2.</t>
  </si>
  <si>
    <t>Kalkulationsansatz gem K-Blätter</t>
  </si>
  <si>
    <t>Wert gem Beispiel</t>
  </si>
  <si>
    <t>Kommentar bezüglich der Verwendbarkeit der Werte in der Detailkalkulation</t>
  </si>
  <si>
    <t>Summe</t>
  </si>
  <si>
    <t>Sonstiges</t>
  </si>
  <si>
    <t>Lohn</t>
  </si>
  <si>
    <t>Monat</t>
  </si>
  <si>
    <t>L+LxM/100</t>
  </si>
  <si>
    <t>auf L</t>
  </si>
  <si>
    <t>E+G+H+J+K</t>
  </si>
  <si>
    <t>HxI/100</t>
  </si>
  <si>
    <t>auf H</t>
  </si>
  <si>
    <t>ExF/100</t>
  </si>
  <si>
    <t>auf E</t>
  </si>
  <si>
    <t>Betrag/EH</t>
  </si>
  <si>
    <t>Gerätepreis</t>
  </si>
  <si>
    <t>Gesamt-zuschlag gemäß K2-Blatt</t>
  </si>
  <si>
    <t>Andere Kosten</t>
  </si>
  <si>
    <t>Gerätegemein-kosten auf Rep</t>
  </si>
  <si>
    <t>Reparatur und Instand-haltung (Rep)</t>
  </si>
  <si>
    <t>Gerätegemein-kosten auf AV</t>
  </si>
  <si>
    <t>Abschreib-ung und Verzinsung (AV)</t>
  </si>
  <si>
    <t>Preis-anteil</t>
  </si>
  <si>
    <t>Gerätebezeichnung,
Preisquelle (ev. ÖBGL-Nr)</t>
  </si>
  <si>
    <t>Nr.</t>
  </si>
  <si>
    <t>Unternehmen</t>
  </si>
  <si>
    <t>Gerätepreise</t>
  </si>
  <si>
    <t>K6</t>
  </si>
  <si>
    <t>Gerät XYZ</t>
  </si>
  <si>
    <t>(1)</t>
  </si>
  <si>
    <t>(2)</t>
  </si>
  <si>
    <t>(1) Projektspezifisch festzulegen</t>
  </si>
  <si>
    <t>(2) Projektspezifisch noch zu ergänzen</t>
  </si>
  <si>
    <t>Inkl. Spalte D</t>
  </si>
  <si>
    <t xml:space="preserve">  Geschäftsgemeinkosten (Basis für Wagnis)</t>
  </si>
  <si>
    <t xml:space="preserve">  Zuschlag in K2 Spalte D (Zuschlag für …)</t>
  </si>
  <si>
    <t>Zuschlag auf AV bzw Reparatur. Prozentsatz für unternehmensbezogene GeräteGK.</t>
  </si>
  <si>
    <t>Umlage  der Geschäftsgemeinkosten</t>
  </si>
  <si>
    <t>C) Ermittlung GGK-Zuschlag für das K2-Blatt</t>
  </si>
  <si>
    <t>Umlagebetrag:</t>
  </si>
  <si>
    <t>In die Projektkalkulation übernehmen. Gegebenenfalls sachlich richtig bezeichnen (Art der Umlage; zB Bauleitungskosten). K2a-Blatt mit den übrigen projektbezogenen Umlagen ergänzen. Bei mehreren Umlagen K2a-Blatt verwenden.</t>
  </si>
  <si>
    <t>Wert (bei einem einzigen Kostenträger) bzw Werte (bei mehreren) in die Projektkalkulation übernehmen. Gegebenenfalls Anpassungen vornehmen (Achtung: geringere Werte sichern nicht die Deckung der Plankosten).</t>
  </si>
  <si>
    <t>Von der Kostenrechnung zu den Werten im K2-Blatt und K3-Blatt der ÖNORM B 2061:2020</t>
  </si>
  <si>
    <t xml:space="preserve">Broschüre und Tabellenkalkulation können unter </t>
  </si>
  <si>
    <t>https://www.wko.at/branchen/gewerbe-handwerk/bau/kalkulation.html</t>
  </si>
  <si>
    <t>kostenlos bezogen werden.</t>
  </si>
  <si>
    <t>Weiterführende Unterlagen:</t>
  </si>
  <si>
    <t>Die Broschüre Mittellohnpreiskalkulation</t>
  </si>
  <si>
    <t>Das Buch Kropik, Baukalkulation, Kostenrechnung und ÖNORM B 2061</t>
  </si>
  <si>
    <t>Das Kalkulationstool K3-Kalkulation</t>
  </si>
  <si>
    <t>Verfasser:</t>
  </si>
  <si>
    <t>Univ.-Prof. DI DR Andreas Kropik</t>
  </si>
  <si>
    <t>Im Auftrag der</t>
  </si>
  <si>
    <t>Wirschaftskammer Österreich</t>
  </si>
  <si>
    <t xml:space="preserve">Geschäftsstelle Bau </t>
  </si>
  <si>
    <t xml:space="preserve">1040  Wien, Schaumburgergasse 20 </t>
  </si>
  <si>
    <t xml:space="preserve"> Nur grau hinterlegte Felder sind Eingabefelder. Die anderen Zellen enthalten Berechnungen und die Darstellung von Ergebnissen. Die Tabellenblätter sind geschützt (Blattschutz). Der Schutz kann ohne Kennworteingabe aufgehoben werden.</t>
  </si>
  <si>
    <t>Diese Tabellenkalkulation ist Basis der Broschüre</t>
  </si>
  <si>
    <t>Mit der Broschüre und dieser EXL-Tabelle liegt ein Berechnungstool vor, um von Werten der Kostenrechnung bzw Personalverrechnung zu unternehmensbezogenen Werten für das K2-, K3-, K4- und K6-Blatt der ÖNORM B 2061:2020 zu gelangen.</t>
  </si>
  <si>
    <t>http://bauwesen.at/k3</t>
  </si>
  <si>
    <t>www.bauwesen.at/pub</t>
  </si>
  <si>
    <t>www.wko.at/branchen/gewerbe-handwerk/bau/kalkulation.html</t>
  </si>
  <si>
    <t>Version: Jänner 2022</t>
  </si>
  <si>
    <t>Zuschlag für…</t>
  </si>
  <si>
    <t>Zuschlag für GGK</t>
  </si>
  <si>
    <t>Werte für das K2-Blatt:</t>
  </si>
  <si>
    <t>Werte für dass K3-Blatt:</t>
  </si>
  <si>
    <t>K3-Blatt Zeile</t>
  </si>
  <si>
    <t>Umlage gem KoRe</t>
  </si>
  <si>
    <t>GZ auf Lohn</t>
  </si>
  <si>
    <t>GZ auf Umlagen</t>
  </si>
  <si>
    <t>B/20</t>
  </si>
  <si>
    <t>A/20</t>
  </si>
  <si>
    <t>16</t>
  </si>
  <si>
    <t>17</t>
  </si>
  <si>
    <r>
      <t xml:space="preserve">Kennzeichen auswählen </t>
    </r>
    <r>
      <rPr>
        <i/>
        <sz val="10"/>
        <color rgb="FFFF0000"/>
        <rFont val="Arial"/>
        <family val="2"/>
      </rPr>
      <t>(drop-down Felder)</t>
    </r>
  </si>
  <si>
    <t xml:space="preserve">  Das projektspezifische Wagnis ist noch hinzuzuzählen!</t>
  </si>
  <si>
    <t>Gesamtzu-schlag</t>
  </si>
  <si>
    <t>Bezeichnung</t>
  </si>
  <si>
    <t>Zusammenfassung</t>
  </si>
  <si>
    <t>K2a Blatt: © Andreas Kropik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</si>
</sst>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%"/>
    <numFmt numFmtId="165" formatCode="\$#,##0.00\ ;\(\$#,##0.00\)"/>
    <numFmt numFmtId="166" formatCode="_-[$€-C07]\ * #,##0.00_-;\-[$€-C07]\ * #,##0.00_-;_-[$€-C07]\ * &quot;-&quot;??_-;_-@_-"/>
    <numFmt numFmtId="167" formatCode="_-* #,##0.00\ [$€]_-;\-* #,##0.00\ [$€]_-;_-* &quot;-&quot;??\ [$€]_-;_-@_-"/>
    <numFmt numFmtId="168" formatCode="\$#,##0\ ;\(\$#,##0\)"/>
    <numFmt numFmtId="169" formatCode="_-* #,##0_-;\-* #,##0_-;_-* &quot;-&quot;??_-;_-@_-"/>
    <numFmt numFmtId="170" formatCode="0;\-0;;@"/>
    <numFmt numFmtId="171" formatCode="0.000"/>
    <numFmt numFmtId="172" formatCode="\ #,##0.00%;#,##0.00%;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i/>
      <sz val="10"/>
      <color theme="1" tint="0.34998626667073579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theme="3" tint="0.3999755851924192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</font>
    <font>
      <i/>
      <sz val="10"/>
      <color rgb="FF0070C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0.8"/>
      <name val="Calibri"/>
      <family val="2"/>
    </font>
    <font>
      <sz val="9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2"/>
      <color rgb="FF0070C0"/>
      <name val="Arial"/>
      <family val="2"/>
    </font>
    <font>
      <sz val="10"/>
      <color rgb="FF0070C0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  <font>
      <sz val="10"/>
      <color theme="4" tint="0.39997558519241921"/>
      <name val="Arial"/>
      <family val="2"/>
    </font>
    <font>
      <b/>
      <sz val="9"/>
      <color theme="1"/>
      <name val="Arial"/>
      <family val="2"/>
    </font>
    <font>
      <sz val="10"/>
      <color theme="0" tint="-0.249977111117893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FF0000"/>
      <name val="Arial"/>
      <family val="2"/>
    </font>
    <font>
      <i/>
      <sz val="10"/>
      <color rgb="FFFF0000"/>
      <name val="Arial"/>
      <family val="2"/>
    </font>
    <font>
      <i/>
      <sz val="9"/>
      <name val="Arial"/>
      <family val="2"/>
    </font>
    <font>
      <b/>
      <sz val="10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darkUp">
        <bgColor theme="0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" fontId="2" fillId="0" borderId="0" applyProtection="0"/>
    <xf numFmtId="10" fontId="2" fillId="0" borderId="0" applyProtection="0"/>
    <xf numFmtId="165" fontId="2" fillId="0" borderId="0" applyProtection="0"/>
    <xf numFmtId="0" fontId="2" fillId="0" borderId="0" applyProtection="0"/>
    <xf numFmtId="167" fontId="4" fillId="0" borderId="0" applyFont="0" applyFill="0" applyBorder="0" applyAlignment="0" applyProtection="0"/>
    <xf numFmtId="2" fontId="2" fillId="0" borderId="0" applyProtection="0"/>
    <xf numFmtId="0" fontId="4" fillId="0" borderId="28" applyNumberFormat="0" applyFont="0" applyFill="0" applyAlignment="0" applyProtection="0"/>
    <xf numFmtId="3" fontId="4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" fillId="0" borderId="0" applyProtection="0"/>
    <xf numFmtId="0" fontId="2" fillId="0" borderId="29" applyProtection="0"/>
    <xf numFmtId="168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1" fillId="0" borderId="0"/>
    <xf numFmtId="10" fontId="2" fillId="0" borderId="0" applyProtection="0"/>
    <xf numFmtId="44" fontId="1" fillId="0" borderId="0" applyFont="0" applyFill="0" applyBorder="0" applyAlignment="0" applyProtection="0"/>
    <xf numFmtId="0" fontId="62" fillId="0" borderId="0" applyNumberFormat="0" applyFill="0" applyBorder="0" applyAlignment="0" applyProtection="0"/>
  </cellStyleXfs>
  <cellXfs count="1054">
    <xf numFmtId="0" fontId="0" fillId="0" borderId="0" xfId="0"/>
    <xf numFmtId="0" fontId="4" fillId="0" borderId="2" xfId="4" applyFont="1" applyBorder="1"/>
    <xf numFmtId="0" fontId="4" fillId="0" borderId="3" xfId="4" applyFont="1" applyBorder="1"/>
    <xf numFmtId="0" fontId="4" fillId="0" borderId="0" xfId="4" applyFont="1" applyBorder="1"/>
    <xf numFmtId="0" fontId="4" fillId="0" borderId="7" xfId="4" applyFont="1" applyFill="1" applyBorder="1"/>
    <xf numFmtId="0" fontId="4" fillId="0" borderId="8" xfId="4" applyFont="1" applyFill="1" applyBorder="1"/>
    <xf numFmtId="0" fontId="4" fillId="0" borderId="0" xfId="3" applyFont="1"/>
    <xf numFmtId="0" fontId="4" fillId="0" borderId="0" xfId="3" applyFont="1" applyBorder="1"/>
    <xf numFmtId="0" fontId="4" fillId="0" borderId="9" xfId="4" applyFont="1" applyBorder="1"/>
    <xf numFmtId="0" fontId="4" fillId="0" borderId="11" xfId="4" applyFont="1" applyBorder="1"/>
    <xf numFmtId="0" fontId="4" fillId="0" borderId="0" xfId="4" applyFont="1" applyFill="1" applyBorder="1"/>
    <xf numFmtId="0" fontId="4" fillId="0" borderId="0" xfId="3" applyFont="1" applyFill="1" applyBorder="1"/>
    <xf numFmtId="0" fontId="4" fillId="0" borderId="0" xfId="4" applyFont="1"/>
    <xf numFmtId="0" fontId="4" fillId="0" borderId="10" xfId="4" applyFont="1" applyBorder="1"/>
    <xf numFmtId="3" fontId="4" fillId="0" borderId="0" xfId="5" applyNumberFormat="1" applyFont="1" applyFill="1" applyBorder="1"/>
    <xf numFmtId="0" fontId="2" fillId="0" borderId="0" xfId="3" applyBorder="1"/>
    <xf numFmtId="0" fontId="9" fillId="0" borderId="15" xfId="4" applyFont="1" applyFill="1" applyBorder="1" applyAlignment="1">
      <alignment horizontal="center"/>
    </xf>
    <xf numFmtId="3" fontId="5" fillId="0" borderId="9" xfId="5" applyNumberFormat="1" applyFont="1" applyFill="1" applyBorder="1"/>
    <xf numFmtId="164" fontId="5" fillId="0" borderId="10" xfId="4" applyNumberFormat="1" applyFont="1" applyFill="1" applyBorder="1"/>
    <xf numFmtId="3" fontId="9" fillId="0" borderId="10" xfId="5" applyNumberFormat="1" applyFont="1" applyFill="1" applyBorder="1"/>
    <xf numFmtId="0" fontId="9" fillId="0" borderId="10" xfId="4" applyFont="1" applyFill="1" applyBorder="1" applyAlignment="1">
      <alignment horizontal="left"/>
    </xf>
    <xf numFmtId="10" fontId="9" fillId="0" borderId="15" xfId="6" applyFont="1" applyFill="1" applyBorder="1" applyAlignment="1"/>
    <xf numFmtId="0" fontId="2" fillId="0" borderId="0" xfId="3" applyFill="1" applyBorder="1"/>
    <xf numFmtId="3" fontId="5" fillId="0" borderId="6" xfId="5" applyNumberFormat="1" applyFont="1" applyFill="1" applyBorder="1"/>
    <xf numFmtId="10" fontId="9" fillId="0" borderId="8" xfId="6" applyFont="1" applyFill="1" applyBorder="1" applyAlignment="1"/>
    <xf numFmtId="0" fontId="9" fillId="0" borderId="4" xfId="4" applyFont="1" applyFill="1" applyBorder="1"/>
    <xf numFmtId="0" fontId="9" fillId="0" borderId="13" xfId="4" applyFont="1" applyFill="1" applyBorder="1"/>
    <xf numFmtId="0" fontId="9" fillId="0" borderId="0" xfId="4" applyFont="1" applyFill="1" applyBorder="1" applyAlignment="1">
      <alignment horizontal="left"/>
    </xf>
    <xf numFmtId="0" fontId="9" fillId="0" borderId="8" xfId="4" applyFont="1" applyFill="1" applyBorder="1"/>
    <xf numFmtId="2" fontId="13" fillId="0" borderId="0" xfId="4" applyNumberFormat="1" applyFont="1" applyFill="1" applyBorder="1"/>
    <xf numFmtId="4" fontId="9" fillId="0" borderId="0" xfId="4" applyNumberFormat="1" applyFont="1" applyFill="1" applyBorder="1"/>
    <xf numFmtId="0" fontId="9" fillId="0" borderId="0" xfId="4" applyFont="1" applyFill="1" applyBorder="1"/>
    <xf numFmtId="0" fontId="4" fillId="0" borderId="9" xfId="4" applyFont="1" applyFill="1" applyBorder="1" applyAlignment="1">
      <alignment vertical="center"/>
    </xf>
    <xf numFmtId="0" fontId="4" fillId="0" borderId="10" xfId="4" applyFont="1" applyFill="1" applyBorder="1" applyAlignment="1">
      <alignment vertical="center"/>
    </xf>
    <xf numFmtId="0" fontId="4" fillId="0" borderId="10" xfId="3" applyFont="1" applyFill="1" applyBorder="1"/>
    <xf numFmtId="0" fontId="4" fillId="0" borderId="0" xfId="4" applyFont="1" applyFill="1" applyBorder="1" applyAlignment="1">
      <alignment vertical="center"/>
    </xf>
    <xf numFmtId="164" fontId="5" fillId="0" borderId="7" xfId="4" applyNumberFormat="1" applyFont="1" applyFill="1" applyBorder="1" applyAlignment="1">
      <alignment vertical="center"/>
    </xf>
    <xf numFmtId="0" fontId="9" fillId="0" borderId="0" xfId="3" applyFont="1" applyFill="1" applyBorder="1"/>
    <xf numFmtId="0" fontId="9" fillId="0" borderId="0" xfId="3" applyFont="1" applyFill="1" applyBorder="1" applyAlignment="1">
      <alignment horizontal="left"/>
    </xf>
    <xf numFmtId="0" fontId="17" fillId="0" borderId="1" xfId="4" applyFont="1" applyBorder="1"/>
    <xf numFmtId="0" fontId="17" fillId="0" borderId="5" xfId="4" applyFont="1" applyBorder="1"/>
    <xf numFmtId="0" fontId="17" fillId="0" borderId="5" xfId="4" applyFont="1" applyBorder="1" applyAlignment="1">
      <alignment vertical="center"/>
    </xf>
    <xf numFmtId="0" fontId="17" fillId="0" borderId="5" xfId="3" applyFont="1" applyBorder="1"/>
    <xf numFmtId="0" fontId="6" fillId="0" borderId="5" xfId="3" applyFont="1" applyFill="1" applyBorder="1"/>
    <xf numFmtId="0" fontId="6" fillId="3" borderId="1" xfId="3" applyFont="1" applyFill="1" applyBorder="1"/>
    <xf numFmtId="0" fontId="4" fillId="3" borderId="2" xfId="3" applyFont="1" applyFill="1" applyBorder="1"/>
    <xf numFmtId="0" fontId="4" fillId="3" borderId="3" xfId="3" applyFont="1" applyFill="1" applyBorder="1"/>
    <xf numFmtId="0" fontId="6" fillId="3" borderId="6" xfId="3" applyFont="1" applyFill="1" applyBorder="1"/>
    <xf numFmtId="0" fontId="4" fillId="3" borderId="1" xfId="4" applyFont="1" applyFill="1" applyBorder="1"/>
    <xf numFmtId="0" fontId="4" fillId="3" borderId="1" xfId="3" applyFont="1" applyFill="1" applyBorder="1"/>
    <xf numFmtId="0" fontId="4" fillId="3" borderId="2" xfId="4" applyFont="1" applyFill="1" applyBorder="1"/>
    <xf numFmtId="0" fontId="4" fillId="3" borderId="6" xfId="4" applyFont="1" applyFill="1" applyBorder="1"/>
    <xf numFmtId="0" fontId="4" fillId="3" borderId="7" xfId="4" applyFont="1" applyFill="1" applyBorder="1"/>
    <xf numFmtId="0" fontId="4" fillId="3" borderId="8" xfId="3" applyFont="1" applyFill="1" applyBorder="1"/>
    <xf numFmtId="0" fontId="7" fillId="0" borderId="5" xfId="4" applyFont="1" applyFill="1" applyBorder="1" applyProtection="1"/>
    <xf numFmtId="0" fontId="8" fillId="0" borderId="0" xfId="4" applyFont="1" applyFill="1" applyBorder="1" applyProtection="1"/>
    <xf numFmtId="0" fontId="4" fillId="0" borderId="1" xfId="4" applyFont="1" applyFill="1" applyBorder="1" applyProtection="1"/>
    <xf numFmtId="0" fontId="8" fillId="0" borderId="2" xfId="4" applyFont="1" applyFill="1" applyBorder="1" applyProtection="1"/>
    <xf numFmtId="4" fontId="8" fillId="0" borderId="12" xfId="5" applyFont="1" applyFill="1" applyBorder="1" applyAlignment="1" applyProtection="1">
      <alignment horizontal="center"/>
    </xf>
    <xf numFmtId="9" fontId="8" fillId="0" borderId="12" xfId="4" applyNumberFormat="1" applyFont="1" applyFill="1" applyBorder="1" applyAlignment="1" applyProtection="1">
      <alignment horizontal="center"/>
    </xf>
    <xf numFmtId="0" fontId="4" fillId="0" borderId="0" xfId="4" applyFont="1" applyFill="1" applyBorder="1" applyProtection="1"/>
    <xf numFmtId="0" fontId="4" fillId="0" borderId="0" xfId="3" applyFont="1" applyFill="1" applyBorder="1" applyProtection="1"/>
    <xf numFmtId="0" fontId="4" fillId="0" borderId="0" xfId="3" applyFont="1" applyFill="1" applyBorder="1" applyAlignment="1" applyProtection="1">
      <alignment horizontal="center"/>
    </xf>
    <xf numFmtId="0" fontId="4" fillId="0" borderId="0" xfId="3" applyFont="1" applyFill="1" applyProtection="1"/>
    <xf numFmtId="0" fontId="4" fillId="0" borderId="4" xfId="3" applyFont="1" applyFill="1" applyBorder="1" applyProtection="1"/>
    <xf numFmtId="0" fontId="4" fillId="0" borderId="2" xfId="4" applyFont="1" applyFill="1" applyBorder="1" applyProtection="1"/>
    <xf numFmtId="0" fontId="4" fillId="0" borderId="5" xfId="3" applyFont="1" applyFill="1" applyBorder="1" applyProtection="1"/>
    <xf numFmtId="0" fontId="4" fillId="0" borderId="6" xfId="4" applyFont="1" applyFill="1" applyBorder="1" applyProtection="1"/>
    <xf numFmtId="0" fontId="4" fillId="0" borderId="7" xfId="4" applyFont="1" applyFill="1" applyBorder="1" applyProtection="1"/>
    <xf numFmtId="4" fontId="4" fillId="0" borderId="10" xfId="5" applyFont="1" applyFill="1" applyBorder="1" applyProtection="1"/>
    <xf numFmtId="169" fontId="4" fillId="0" borderId="0" xfId="1" applyNumberFormat="1" applyFont="1" applyFill="1" applyBorder="1" applyAlignment="1" applyProtection="1">
      <alignment horizontal="center"/>
    </xf>
    <xf numFmtId="0" fontId="4" fillId="0" borderId="2" xfId="3" applyFont="1" applyFill="1" applyBorder="1" applyProtection="1"/>
    <xf numFmtId="0" fontId="4" fillId="0" borderId="7" xfId="3" applyFont="1" applyFill="1" applyBorder="1" applyProtection="1"/>
    <xf numFmtId="169" fontId="4" fillId="0" borderId="7" xfId="1" applyNumberFormat="1" applyFont="1" applyFill="1" applyBorder="1" applyAlignment="1" applyProtection="1">
      <alignment horizontal="center"/>
    </xf>
    <xf numFmtId="0" fontId="4" fillId="0" borderId="7" xfId="3" applyFont="1" applyFill="1" applyBorder="1" applyAlignment="1" applyProtection="1">
      <alignment horizontal="center"/>
    </xf>
    <xf numFmtId="10" fontId="4" fillId="0" borderId="0" xfId="2" applyNumberFormat="1" applyFont="1" applyFill="1" applyBorder="1" applyAlignment="1" applyProtection="1">
      <alignment horizontal="center"/>
    </xf>
    <xf numFmtId="0" fontId="20" fillId="0" borderId="15" xfId="3" applyFont="1" applyBorder="1"/>
    <xf numFmtId="0" fontId="20" fillId="0" borderId="15" xfId="3" applyFont="1" applyBorder="1" applyAlignment="1"/>
    <xf numFmtId="0" fontId="21" fillId="0" borderId="10" xfId="3" applyFont="1" applyBorder="1" applyAlignment="1">
      <alignment vertical="top"/>
    </xf>
    <xf numFmtId="0" fontId="21" fillId="0" borderId="0" xfId="3" applyFont="1"/>
    <xf numFmtId="0" fontId="21" fillId="0" borderId="11" xfId="3" applyFont="1" applyBorder="1" applyAlignment="1">
      <alignment vertical="center"/>
    </xf>
    <xf numFmtId="0" fontId="21" fillId="0" borderId="36" xfId="3" applyFont="1" applyBorder="1" applyAlignment="1">
      <alignment vertical="center"/>
    </xf>
    <xf numFmtId="0" fontId="21" fillId="0" borderId="15" xfId="3" applyFont="1" applyBorder="1" applyAlignment="1">
      <alignment horizontal="center"/>
    </xf>
    <xf numFmtId="0" fontId="24" fillId="0" borderId="15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1" fontId="21" fillId="0" borderId="13" xfId="3" applyNumberFormat="1" applyFont="1" applyBorder="1" applyAlignment="1">
      <alignment horizontal="center" vertical="center"/>
    </xf>
    <xf numFmtId="10" fontId="21" fillId="0" borderId="13" xfId="6" applyNumberFormat="1" applyFont="1" applyBorder="1" applyAlignment="1">
      <alignment horizontal="center" vertical="center"/>
    </xf>
    <xf numFmtId="10" fontId="28" fillId="0" borderId="13" xfId="6" applyNumberFormat="1" applyFont="1" applyFill="1" applyBorder="1" applyAlignment="1" applyProtection="1">
      <alignment vertical="center"/>
    </xf>
    <xf numFmtId="1" fontId="21" fillId="0" borderId="15" xfId="3" applyNumberFormat="1" applyFont="1" applyBorder="1" applyAlignment="1">
      <alignment horizontal="center" vertical="center"/>
    </xf>
    <xf numFmtId="10" fontId="21" fillId="0" borderId="15" xfId="6" applyNumberFormat="1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 wrapText="1"/>
    </xf>
    <xf numFmtId="0" fontId="29" fillId="0" borderId="45" xfId="3" applyFont="1" applyFill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16" fontId="24" fillId="0" borderId="45" xfId="3" quotePrefix="1" applyNumberFormat="1" applyFont="1" applyFill="1" applyBorder="1" applyAlignment="1">
      <alignment horizontal="center" vertical="center"/>
    </xf>
    <xf numFmtId="0" fontId="24" fillId="0" borderId="46" xfId="3" applyFont="1" applyBorder="1" applyAlignment="1">
      <alignment horizontal="center" vertical="center" wrapText="1"/>
    </xf>
    <xf numFmtId="0" fontId="24" fillId="0" borderId="48" xfId="3" applyFont="1" applyFill="1" applyBorder="1" applyAlignment="1">
      <alignment horizontal="center" vertical="center"/>
    </xf>
    <xf numFmtId="10" fontId="21" fillId="0" borderId="6" xfId="6" applyNumberFormat="1" applyFont="1" applyBorder="1" applyAlignment="1">
      <alignment horizontal="center" vertical="center"/>
    </xf>
    <xf numFmtId="10" fontId="29" fillId="0" borderId="33" xfId="6" applyNumberFormat="1" applyFont="1" applyFill="1" applyBorder="1" applyAlignment="1">
      <alignment horizontal="center" vertical="center"/>
    </xf>
    <xf numFmtId="10" fontId="29" fillId="0" borderId="50" xfId="6" applyNumberFormat="1" applyFont="1" applyFill="1" applyBorder="1" applyAlignment="1">
      <alignment horizontal="center" vertical="center"/>
    </xf>
    <xf numFmtId="10" fontId="29" fillId="0" borderId="22" xfId="6" applyNumberFormat="1" applyFont="1" applyFill="1" applyBorder="1" applyAlignment="1">
      <alignment horizontal="center" vertical="center"/>
    </xf>
    <xf numFmtId="0" fontId="20" fillId="0" borderId="15" xfId="20" applyFont="1" applyFill="1" applyBorder="1" applyAlignment="1" applyProtection="1"/>
    <xf numFmtId="0" fontId="21" fillId="0" borderId="10" xfId="20" applyFont="1" applyFill="1" applyBorder="1" applyAlignment="1" applyProtection="1">
      <alignment vertical="top"/>
    </xf>
    <xf numFmtId="0" fontId="21" fillId="0" borderId="0" xfId="20" applyFont="1"/>
    <xf numFmtId="0" fontId="21" fillId="0" borderId="11" xfId="20" applyFont="1" applyFill="1" applyBorder="1" applyAlignment="1" applyProtection="1">
      <alignment vertical="center"/>
    </xf>
    <xf numFmtId="0" fontId="21" fillId="0" borderId="36" xfId="20" applyFont="1" applyFill="1" applyBorder="1" applyAlignment="1" applyProtection="1">
      <alignment vertical="center"/>
    </xf>
    <xf numFmtId="0" fontId="1" fillId="0" borderId="0" xfId="21"/>
    <xf numFmtId="3" fontId="9" fillId="0" borderId="0" xfId="5" applyNumberFormat="1" applyFont="1" applyFill="1" applyBorder="1"/>
    <xf numFmtId="0" fontId="20" fillId="0" borderId="9" xfId="3" applyFont="1" applyFill="1" applyBorder="1" applyAlignment="1">
      <alignment horizontal="center"/>
    </xf>
    <xf numFmtId="0" fontId="21" fillId="0" borderId="9" xfId="3" applyFont="1" applyBorder="1" applyAlignment="1">
      <alignment vertical="center"/>
    </xf>
    <xf numFmtId="0" fontId="35" fillId="0" borderId="3" xfId="3" applyFont="1" applyBorder="1" applyAlignment="1">
      <alignment horizontal="center" vertical="center"/>
    </xf>
    <xf numFmtId="0" fontId="35" fillId="0" borderId="8" xfId="3" applyFont="1" applyBorder="1" applyAlignment="1">
      <alignment horizontal="center" vertical="center"/>
    </xf>
    <xf numFmtId="0" fontId="35" fillId="0" borderId="4" xfId="3" applyFont="1" applyBorder="1" applyAlignment="1">
      <alignment horizontal="center" vertical="center"/>
    </xf>
    <xf numFmtId="0" fontId="35" fillId="0" borderId="11" xfId="3" applyFont="1" applyBorder="1" applyAlignment="1">
      <alignment horizontal="center" vertical="center"/>
    </xf>
    <xf numFmtId="0" fontId="34" fillId="0" borderId="5" xfId="3" applyFont="1" applyFill="1" applyBorder="1" applyAlignment="1">
      <alignment horizontal="center" vertical="center"/>
    </xf>
    <xf numFmtId="4" fontId="36" fillId="0" borderId="8" xfId="5" applyFont="1" applyBorder="1" applyAlignment="1">
      <alignment vertical="center"/>
    </xf>
    <xf numFmtId="0" fontId="34" fillId="0" borderId="14" xfId="3" applyFont="1" applyFill="1" applyBorder="1" applyAlignment="1">
      <alignment horizontal="center" vertical="center"/>
    </xf>
    <xf numFmtId="10" fontId="27" fillId="0" borderId="5" xfId="5" applyNumberFormat="1" applyFont="1" applyBorder="1" applyAlignment="1">
      <alignment vertical="center"/>
    </xf>
    <xf numFmtId="0" fontId="25" fillId="0" borderId="9" xfId="3" applyFont="1" applyBorder="1" applyAlignment="1">
      <alignment horizontal="center" vertical="center"/>
    </xf>
    <xf numFmtId="0" fontId="25" fillId="0" borderId="15" xfId="3" applyFont="1" applyBorder="1" applyAlignment="1">
      <alignment horizontal="center" vertical="center"/>
    </xf>
    <xf numFmtId="9" fontId="22" fillId="0" borderId="0" xfId="6" applyNumberFormat="1" applyFont="1" applyBorder="1"/>
    <xf numFmtId="2" fontId="22" fillId="0" borderId="14" xfId="3" applyNumberFormat="1" applyFont="1" applyBorder="1" applyAlignment="1">
      <alignment vertical="center"/>
    </xf>
    <xf numFmtId="164" fontId="22" fillId="0" borderId="5" xfId="5" applyNumberFormat="1" applyFont="1" applyBorder="1" applyAlignment="1">
      <alignment vertical="center"/>
    </xf>
    <xf numFmtId="0" fontId="22" fillId="0" borderId="4" xfId="3" applyFont="1" applyBorder="1" applyAlignment="1">
      <alignment vertical="center"/>
    </xf>
    <xf numFmtId="0" fontId="22" fillId="0" borderId="14" xfId="3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22" fillId="0" borderId="24" xfId="3" applyFont="1" applyBorder="1" applyAlignment="1">
      <alignment vertical="center"/>
    </xf>
    <xf numFmtId="0" fontId="22" fillId="0" borderId="38" xfId="3" applyFont="1" applyBorder="1" applyAlignment="1">
      <alignment vertical="center"/>
    </xf>
    <xf numFmtId="9" fontId="32" fillId="0" borderId="53" xfId="6" applyNumberFormat="1" applyFont="1" applyBorder="1" applyAlignment="1">
      <alignment horizontal="right" vertical="center"/>
    </xf>
    <xf numFmtId="4" fontId="22" fillId="0" borderId="53" xfId="5" applyFont="1" applyBorder="1" applyAlignment="1">
      <alignment vertical="center"/>
    </xf>
    <xf numFmtId="0" fontId="33" fillId="4" borderId="9" xfId="3" applyFont="1" applyFill="1" applyBorder="1" applyAlignment="1">
      <alignment vertical="center"/>
    </xf>
    <xf numFmtId="0" fontId="33" fillId="4" borderId="10" xfId="3" applyFont="1" applyFill="1" applyBorder="1" applyAlignment="1">
      <alignment vertical="center"/>
    </xf>
    <xf numFmtId="0" fontId="34" fillId="0" borderId="5" xfId="3" applyFont="1" applyBorder="1" applyAlignment="1">
      <alignment horizontal="center" vertical="center"/>
    </xf>
    <xf numFmtId="0" fontId="34" fillId="0" borderId="14" xfId="3" applyFont="1" applyBorder="1" applyAlignment="1">
      <alignment horizontal="center" vertical="center"/>
    </xf>
    <xf numFmtId="0" fontId="33" fillId="0" borderId="34" xfId="3" applyFont="1" applyFill="1" applyBorder="1" applyAlignment="1">
      <alignment vertical="center"/>
    </xf>
    <xf numFmtId="0" fontId="21" fillId="0" borderId="24" xfId="3" applyFont="1" applyBorder="1" applyAlignment="1">
      <alignment vertical="center"/>
    </xf>
    <xf numFmtId="0" fontId="41" fillId="0" borderId="24" xfId="3" applyFont="1" applyBorder="1" applyAlignment="1">
      <alignment horizontal="left" vertical="center"/>
    </xf>
    <xf numFmtId="0" fontId="37" fillId="0" borderId="24" xfId="3" applyFont="1" applyBorder="1" applyAlignment="1">
      <alignment vertical="center"/>
    </xf>
    <xf numFmtId="0" fontId="44" fillId="4" borderId="34" xfId="3" applyFont="1" applyFill="1" applyBorder="1" applyAlignment="1">
      <alignment horizontal="center" wrapText="1"/>
    </xf>
    <xf numFmtId="166" fontId="45" fillId="4" borderId="35" xfId="3" applyNumberFormat="1" applyFont="1" applyFill="1" applyBorder="1" applyAlignment="1">
      <alignment vertical="center"/>
    </xf>
    <xf numFmtId="0" fontId="29" fillId="0" borderId="7" xfId="3" applyFont="1" applyBorder="1" applyAlignment="1">
      <alignment vertical="center"/>
    </xf>
    <xf numFmtId="0" fontId="32" fillId="0" borderId="0" xfId="3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0" fontId="21" fillId="0" borderId="0" xfId="3" applyFont="1" applyBorder="1" applyAlignment="1">
      <alignment vertical="center"/>
    </xf>
    <xf numFmtId="0" fontId="37" fillId="0" borderId="0" xfId="3" applyFont="1" applyBorder="1" applyAlignment="1">
      <alignment vertical="center"/>
    </xf>
    <xf numFmtId="0" fontId="46" fillId="0" borderId="0" xfId="3" applyFont="1" applyFill="1" applyBorder="1"/>
    <xf numFmtId="166" fontId="45" fillId="0" borderId="0" xfId="3" applyNumberFormat="1" applyFont="1" applyFill="1" applyBorder="1" applyAlignment="1">
      <alignment horizontal="center" vertical="center"/>
    </xf>
    <xf numFmtId="166" fontId="45" fillId="0" borderId="4" xfId="3" applyNumberFormat="1" applyFont="1" applyFill="1" applyBorder="1" applyAlignment="1">
      <alignment vertical="center"/>
    </xf>
    <xf numFmtId="0" fontId="33" fillId="0" borderId="46" xfId="3" applyFont="1" applyFill="1" applyBorder="1" applyAlignment="1">
      <alignment vertical="center"/>
    </xf>
    <xf numFmtId="0" fontId="33" fillId="0" borderId="31" xfId="3" applyFont="1" applyBorder="1" applyAlignment="1">
      <alignment vertical="center"/>
    </xf>
    <xf numFmtId="0" fontId="29" fillId="0" borderId="31" xfId="3" applyFont="1" applyBorder="1" applyAlignment="1">
      <alignment vertical="center"/>
    </xf>
    <xf numFmtId="0" fontId="37" fillId="0" borderId="31" xfId="3" applyFont="1" applyBorder="1" applyAlignment="1">
      <alignment vertical="center"/>
    </xf>
    <xf numFmtId="0" fontId="34" fillId="0" borderId="13" xfId="3" applyFont="1" applyBorder="1" applyAlignment="1">
      <alignment horizontal="center" vertical="center"/>
    </xf>
    <xf numFmtId="0" fontId="44" fillId="4" borderId="26" xfId="3" applyFont="1" applyFill="1" applyBorder="1" applyAlignment="1">
      <alignment horizontal="center" wrapText="1"/>
    </xf>
    <xf numFmtId="166" fontId="28" fillId="4" borderId="27" xfId="3" applyNumberFormat="1" applyFont="1" applyFill="1" applyBorder="1" applyAlignment="1">
      <alignment vertical="center"/>
    </xf>
    <xf numFmtId="0" fontId="24" fillId="0" borderId="14" xfId="3" applyFont="1" applyBorder="1" applyAlignment="1">
      <alignment horizontal="center" vertical="center"/>
    </xf>
    <xf numFmtId="0" fontId="29" fillId="0" borderId="0" xfId="3" applyFont="1" applyBorder="1" applyAlignment="1">
      <alignment vertical="center"/>
    </xf>
    <xf numFmtId="166" fontId="48" fillId="0" borderId="0" xfId="3" applyNumberFormat="1" applyFont="1" applyFill="1" applyBorder="1" applyAlignment="1">
      <alignment horizontal="center" vertical="center"/>
    </xf>
    <xf numFmtId="166" fontId="48" fillId="0" borderId="0" xfId="3" applyNumberFormat="1" applyFont="1" applyFill="1" applyBorder="1" applyAlignment="1">
      <alignment vertical="center"/>
    </xf>
    <xf numFmtId="0" fontId="2" fillId="0" borderId="4" xfId="3" applyFill="1" applyBorder="1"/>
    <xf numFmtId="0" fontId="32" fillId="0" borderId="34" xfId="3" applyFont="1" applyBorder="1" applyAlignment="1">
      <alignment vertical="center"/>
    </xf>
    <xf numFmtId="0" fontId="32" fillId="0" borderId="24" xfId="3" applyFont="1" applyBorder="1" applyAlignment="1">
      <alignment vertical="center"/>
    </xf>
    <xf numFmtId="0" fontId="32" fillId="0" borderId="35" xfId="3" applyFont="1" applyBorder="1" applyAlignment="1">
      <alignment vertical="center"/>
    </xf>
    <xf numFmtId="0" fontId="32" fillId="0" borderId="5" xfId="3" applyFont="1" applyBorder="1" applyAlignment="1">
      <alignment vertical="center"/>
    </xf>
    <xf numFmtId="0" fontId="33" fillId="4" borderId="34" xfId="3" applyFont="1" applyFill="1" applyBorder="1" applyAlignment="1">
      <alignment horizontal="left" vertical="center"/>
    </xf>
    <xf numFmtId="0" fontId="33" fillId="4" borderId="24" xfId="3" applyFont="1" applyFill="1" applyBorder="1" applyAlignment="1">
      <alignment horizontal="left" vertical="center"/>
    </xf>
    <xf numFmtId="0" fontId="33" fillId="4" borderId="35" xfId="3" applyFont="1" applyFill="1" applyBorder="1" applyAlignment="1">
      <alignment horizontal="left" vertical="center"/>
    </xf>
    <xf numFmtId="0" fontId="33" fillId="4" borderId="26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33" fillId="4" borderId="27" xfId="3" applyFont="1" applyFill="1" applyBorder="1" applyAlignment="1">
      <alignment vertical="center"/>
    </xf>
    <xf numFmtId="0" fontId="20" fillId="0" borderId="1" xfId="0" applyFont="1" applyBorder="1"/>
    <xf numFmtId="0" fontId="20" fillId="0" borderId="2" xfId="0" applyFont="1" applyBorder="1" applyAlignment="1">
      <alignment horizontal="left"/>
    </xf>
    <xf numFmtId="0" fontId="29" fillId="0" borderId="2" xfId="0" applyFont="1" applyBorder="1"/>
    <xf numFmtId="0" fontId="21" fillId="0" borderId="2" xfId="0" applyFont="1" applyBorder="1"/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1" fillId="0" borderId="3" xfId="0" applyFont="1" applyBorder="1"/>
    <xf numFmtId="0" fontId="21" fillId="0" borderId="0" xfId="0" applyFont="1"/>
    <xf numFmtId="0" fontId="29" fillId="0" borderId="1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1" fillId="0" borderId="1" xfId="0" applyFont="1" applyBorder="1" applyAlignment="1">
      <alignment vertical="top"/>
    </xf>
    <xf numFmtId="0" fontId="21" fillId="0" borderId="2" xfId="0" applyFont="1" applyBorder="1" applyAlignment="1">
      <alignment vertical="top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9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9" fontId="22" fillId="0" borderId="13" xfId="0" applyNumberFormat="1" applyFont="1" applyBorder="1" applyAlignment="1">
      <alignment horizontal="center" vertical="center"/>
    </xf>
    <xf numFmtId="3" fontId="7" fillId="0" borderId="12" xfId="5" applyNumberFormat="1" applyFont="1" applyFill="1" applyBorder="1" applyAlignment="1" applyProtection="1">
      <alignment horizontal="center"/>
    </xf>
    <xf numFmtId="0" fontId="4" fillId="0" borderId="14" xfId="3" applyFont="1" applyFill="1" applyBorder="1" applyAlignment="1" applyProtection="1">
      <alignment horizontal="center"/>
    </xf>
    <xf numFmtId="0" fontId="4" fillId="0" borderId="13" xfId="3" applyFont="1" applyFill="1" applyBorder="1" applyAlignment="1" applyProtection="1">
      <alignment horizontal="center"/>
    </xf>
    <xf numFmtId="10" fontId="4" fillId="0" borderId="13" xfId="2" applyNumberFormat="1" applyFont="1" applyFill="1" applyBorder="1" applyAlignment="1" applyProtection="1">
      <alignment horizontal="center"/>
    </xf>
    <xf numFmtId="0" fontId="4" fillId="0" borderId="14" xfId="3" applyFont="1" applyFill="1" applyBorder="1" applyProtection="1"/>
    <xf numFmtId="0" fontId="6" fillId="0" borderId="2" xfId="4" applyFont="1" applyFill="1" applyBorder="1" applyProtection="1"/>
    <xf numFmtId="0" fontId="6" fillId="0" borderId="2" xfId="3" applyFont="1" applyFill="1" applyBorder="1" applyProtection="1"/>
    <xf numFmtId="169" fontId="6" fillId="0" borderId="2" xfId="1" applyNumberFormat="1" applyFont="1" applyFill="1" applyBorder="1" applyAlignment="1" applyProtection="1">
      <alignment horizontal="center"/>
    </xf>
    <xf numFmtId="0" fontId="6" fillId="0" borderId="2" xfId="3" applyFont="1" applyFill="1" applyBorder="1" applyAlignment="1" applyProtection="1">
      <alignment horizontal="center"/>
    </xf>
    <xf numFmtId="0" fontId="6" fillId="0" borderId="14" xfId="3" applyFont="1" applyFill="1" applyBorder="1" applyAlignment="1" applyProtection="1">
      <alignment horizontal="center" vertical="top" wrapText="1"/>
    </xf>
    <xf numFmtId="3" fontId="9" fillId="2" borderId="12" xfId="5" applyNumberFormat="1" applyFont="1" applyFill="1" applyBorder="1" applyProtection="1">
      <protection locked="0"/>
    </xf>
    <xf numFmtId="3" fontId="9" fillId="2" borderId="14" xfId="5" applyNumberFormat="1" applyFont="1" applyFill="1" applyBorder="1" applyProtection="1">
      <protection locked="0"/>
    </xf>
    <xf numFmtId="3" fontId="9" fillId="2" borderId="13" xfId="5" applyNumberFormat="1" applyFont="1" applyFill="1" applyBorder="1" applyProtection="1">
      <protection locked="0"/>
    </xf>
    <xf numFmtId="3" fontId="9" fillId="2" borderId="15" xfId="5" applyNumberFormat="1" applyFont="1" applyFill="1" applyBorder="1" applyProtection="1">
      <protection locked="0"/>
    </xf>
    <xf numFmtId="164" fontId="49" fillId="2" borderId="12" xfId="4" applyNumberFormat="1" applyFont="1" applyFill="1" applyBorder="1" applyProtection="1">
      <protection locked="0"/>
    </xf>
    <xf numFmtId="164" fontId="49" fillId="2" borderId="14" xfId="4" applyNumberFormat="1" applyFont="1" applyFill="1" applyBorder="1" applyProtection="1">
      <protection locked="0"/>
    </xf>
    <xf numFmtId="164" fontId="49" fillId="2" borderId="13" xfId="4" applyNumberFormat="1" applyFont="1" applyFill="1" applyBorder="1" applyProtection="1">
      <protection locked="0"/>
    </xf>
    <xf numFmtId="0" fontId="4" fillId="0" borderId="5" xfId="4" applyFont="1" applyFill="1" applyBorder="1" applyProtection="1"/>
    <xf numFmtId="0" fontId="4" fillId="0" borderId="9" xfId="3" applyFont="1" applyFill="1" applyBorder="1" applyAlignment="1" applyProtection="1">
      <alignment horizontal="left"/>
    </xf>
    <xf numFmtId="0" fontId="4" fillId="0" borderId="10" xfId="4" applyFont="1" applyFill="1" applyBorder="1" applyProtection="1"/>
    <xf numFmtId="0" fontId="4" fillId="0" borderId="10" xfId="3" applyFont="1" applyFill="1" applyBorder="1" applyProtection="1"/>
    <xf numFmtId="0" fontId="4" fillId="0" borderId="10" xfId="3" applyFont="1" applyFill="1" applyBorder="1" applyAlignment="1" applyProtection="1">
      <alignment horizontal="center"/>
    </xf>
    <xf numFmtId="0" fontId="4" fillId="0" borderId="15" xfId="3" applyFont="1" applyFill="1" applyBorder="1" applyAlignment="1" applyProtection="1">
      <alignment horizontal="center"/>
    </xf>
    <xf numFmtId="3" fontId="4" fillId="0" borderId="15" xfId="3" applyNumberFormat="1" applyFont="1" applyFill="1" applyBorder="1" applyAlignment="1" applyProtection="1">
      <alignment horizontal="right"/>
    </xf>
    <xf numFmtId="0" fontId="6" fillId="0" borderId="9" xfId="4" applyFont="1" applyFill="1" applyBorder="1" applyProtection="1"/>
    <xf numFmtId="9" fontId="4" fillId="0" borderId="10" xfId="4" applyNumberFormat="1" applyFont="1" applyFill="1" applyBorder="1" applyProtection="1"/>
    <xf numFmtId="3" fontId="5" fillId="0" borderId="11" xfId="5" applyNumberFormat="1" applyFont="1" applyFill="1" applyBorder="1" applyProtection="1"/>
    <xf numFmtId="0" fontId="8" fillId="0" borderId="5" xfId="3" applyFont="1" applyFill="1" applyBorder="1" applyProtection="1"/>
    <xf numFmtId="0" fontId="8" fillId="0" borderId="0" xfId="3" applyFont="1" applyFill="1" applyBorder="1" applyProtection="1"/>
    <xf numFmtId="0" fontId="8" fillId="0" borderId="0" xfId="3" applyFont="1" applyFill="1" applyProtection="1"/>
    <xf numFmtId="3" fontId="6" fillId="0" borderId="12" xfId="5" applyNumberFormat="1" applyFont="1" applyFill="1" applyBorder="1" applyProtection="1"/>
    <xf numFmtId="3" fontId="6" fillId="0" borderId="14" xfId="5" applyNumberFormat="1" applyFont="1" applyFill="1" applyBorder="1" applyProtection="1"/>
    <xf numFmtId="3" fontId="6" fillId="0" borderId="13" xfId="5" applyNumberFormat="1" applyFont="1" applyFill="1" applyBorder="1" applyProtection="1"/>
    <xf numFmtId="3" fontId="4" fillId="0" borderId="14" xfId="5" applyNumberFormat="1" applyFont="1" applyFill="1" applyBorder="1" applyProtection="1"/>
    <xf numFmtId="164" fontId="4" fillId="0" borderId="14" xfId="4" applyNumberFormat="1" applyFont="1" applyFill="1" applyBorder="1" applyProtection="1"/>
    <xf numFmtId="0" fontId="4" fillId="0" borderId="9" xfId="4" applyFont="1" applyFill="1" applyBorder="1" applyProtection="1"/>
    <xf numFmtId="164" fontId="4" fillId="0" borderId="15" xfId="4" applyNumberFormat="1" applyFont="1" applyFill="1" applyBorder="1" applyProtection="1"/>
    <xf numFmtId="3" fontId="4" fillId="0" borderId="13" xfId="5" applyNumberFormat="1" applyFont="1" applyFill="1" applyBorder="1" applyProtection="1"/>
    <xf numFmtId="164" fontId="4" fillId="0" borderId="13" xfId="4" applyNumberFormat="1" applyFont="1" applyFill="1" applyBorder="1" applyProtection="1"/>
    <xf numFmtId="0" fontId="8" fillId="0" borderId="14" xfId="3" applyFont="1" applyFill="1" applyBorder="1" applyProtection="1"/>
    <xf numFmtId="0" fontId="8" fillId="0" borderId="6" xfId="3" applyFont="1" applyFill="1" applyBorder="1" applyAlignment="1" applyProtection="1">
      <alignment wrapText="1" shrinkToFit="1"/>
    </xf>
    <xf numFmtId="0" fontId="8" fillId="0" borderId="7" xfId="4" applyFont="1" applyFill="1" applyBorder="1" applyAlignment="1" applyProtection="1">
      <alignment wrapText="1" shrinkToFit="1"/>
    </xf>
    <xf numFmtId="4" fontId="14" fillId="0" borderId="13" xfId="5" applyFont="1" applyFill="1" applyBorder="1" applyAlignment="1" applyProtection="1">
      <alignment horizontal="center" vertical="center" wrapText="1" shrinkToFit="1"/>
    </xf>
    <xf numFmtId="3" fontId="14" fillId="0" borderId="13" xfId="5" applyNumberFormat="1" applyFont="1" applyFill="1" applyBorder="1" applyAlignment="1" applyProtection="1">
      <alignment horizontal="center" vertical="center" wrapText="1" shrinkToFit="1"/>
    </xf>
    <xf numFmtId="0" fontId="8" fillId="0" borderId="15" xfId="3" applyFont="1" applyFill="1" applyBorder="1" applyAlignment="1" applyProtection="1">
      <alignment horizontal="center" vertical="top" wrapText="1" shrinkToFit="1"/>
    </xf>
    <xf numFmtId="0" fontId="8" fillId="0" borderId="0" xfId="3" applyFont="1" applyFill="1" applyAlignment="1" applyProtection="1">
      <alignment wrapText="1" shrinkToFit="1"/>
    </xf>
    <xf numFmtId="3" fontId="4" fillId="0" borderId="12" xfId="5" applyNumberFormat="1" applyFont="1" applyFill="1" applyBorder="1" applyProtection="1"/>
    <xf numFmtId="164" fontId="4" fillId="0" borderId="2" xfId="4" applyNumberFormat="1" applyFont="1" applyFill="1" applyBorder="1" applyProtection="1"/>
    <xf numFmtId="4" fontId="5" fillId="0" borderId="10" xfId="5" applyFont="1" applyFill="1" applyBorder="1" applyProtection="1"/>
    <xf numFmtId="9" fontId="5" fillId="0" borderId="10" xfId="4" applyNumberFormat="1" applyFont="1" applyFill="1" applyBorder="1" applyProtection="1"/>
    <xf numFmtId="3" fontId="4" fillId="0" borderId="11" xfId="5" applyNumberFormat="1" applyFont="1" applyFill="1" applyBorder="1" applyProtection="1"/>
    <xf numFmtId="4" fontId="10" fillId="0" borderId="12" xfId="5" applyFont="1" applyFill="1" applyBorder="1" applyProtection="1"/>
    <xf numFmtId="164" fontId="4" fillId="0" borderId="12" xfId="4" applyNumberFormat="1" applyFont="1" applyFill="1" applyBorder="1" applyAlignment="1" applyProtection="1">
      <alignment horizontal="center"/>
    </xf>
    <xf numFmtId="3" fontId="4" fillId="0" borderId="15" xfId="5" applyNumberFormat="1" applyFont="1" applyFill="1" applyBorder="1" applyProtection="1"/>
    <xf numFmtId="4" fontId="4" fillId="0" borderId="12" xfId="5" applyFont="1" applyFill="1" applyBorder="1" applyProtection="1"/>
    <xf numFmtId="3" fontId="4" fillId="0" borderId="1" xfId="5" applyNumberFormat="1" applyFont="1" applyFill="1" applyBorder="1" applyProtection="1"/>
    <xf numFmtId="0" fontId="4" fillId="0" borderId="12" xfId="3" applyFont="1" applyFill="1" applyBorder="1" applyAlignment="1" applyProtection="1">
      <alignment horizontal="center"/>
    </xf>
    <xf numFmtId="169" fontId="4" fillId="0" borderId="2" xfId="1" applyNumberFormat="1" applyFont="1" applyFill="1" applyBorder="1" applyAlignment="1" applyProtection="1">
      <alignment horizontal="center"/>
    </xf>
    <xf numFmtId="169" fontId="4" fillId="0" borderId="12" xfId="3" applyNumberFormat="1" applyFont="1" applyFill="1" applyBorder="1" applyAlignment="1" applyProtection="1">
      <alignment horizontal="center"/>
    </xf>
    <xf numFmtId="169" fontId="4" fillId="0" borderId="14" xfId="3" applyNumberFormat="1" applyFont="1" applyFill="1" applyBorder="1" applyProtection="1"/>
    <xf numFmtId="169" fontId="4" fillId="0" borderId="14" xfId="3" applyNumberFormat="1" applyFont="1" applyFill="1" applyBorder="1" applyAlignment="1" applyProtection="1">
      <alignment horizontal="center"/>
    </xf>
    <xf numFmtId="169" fontId="4" fillId="0" borderId="13" xfId="3" applyNumberFormat="1" applyFont="1" applyFill="1" applyBorder="1" applyProtection="1"/>
    <xf numFmtId="0" fontId="6" fillId="0" borderId="1" xfId="4" applyFont="1" applyFill="1" applyBorder="1" applyProtection="1"/>
    <xf numFmtId="10" fontId="6" fillId="0" borderId="12" xfId="2" applyNumberFormat="1" applyFont="1" applyFill="1" applyBorder="1" applyAlignment="1" applyProtection="1">
      <alignment horizontal="center"/>
    </xf>
    <xf numFmtId="169" fontId="4" fillId="0" borderId="12" xfId="1" applyNumberFormat="1" applyFont="1" applyFill="1" applyBorder="1" applyAlignment="1" applyProtection="1">
      <alignment horizontal="center"/>
    </xf>
    <xf numFmtId="10" fontId="4" fillId="0" borderId="12" xfId="3" applyNumberFormat="1" applyFont="1" applyFill="1" applyBorder="1" applyAlignment="1" applyProtection="1">
      <alignment horizontal="center"/>
    </xf>
    <xf numFmtId="169" fontId="4" fillId="0" borderId="14" xfId="1" applyNumberFormat="1" applyFont="1" applyFill="1" applyBorder="1" applyAlignment="1" applyProtection="1">
      <alignment horizontal="center"/>
    </xf>
    <xf numFmtId="10" fontId="4" fillId="0" borderId="14" xfId="3" applyNumberFormat="1" applyFont="1" applyFill="1" applyBorder="1" applyAlignment="1" applyProtection="1">
      <alignment horizontal="center"/>
    </xf>
    <xf numFmtId="169" fontId="4" fillId="0" borderId="13" xfId="1" applyNumberFormat="1" applyFont="1" applyFill="1" applyBorder="1" applyAlignment="1" applyProtection="1">
      <alignment horizontal="center"/>
    </xf>
    <xf numFmtId="10" fontId="4" fillId="0" borderId="13" xfId="3" applyNumberFormat="1" applyFont="1" applyFill="1" applyBorder="1" applyAlignment="1" applyProtection="1">
      <alignment horizontal="center"/>
    </xf>
    <xf numFmtId="169" fontId="4" fillId="0" borderId="13" xfId="3" applyNumberFormat="1" applyFont="1" applyFill="1" applyBorder="1" applyAlignment="1" applyProtection="1">
      <alignment horizontal="center"/>
    </xf>
    <xf numFmtId="10" fontId="6" fillId="0" borderId="8" xfId="3" applyNumberFormat="1" applyFont="1" applyFill="1" applyBorder="1" applyAlignment="1" applyProtection="1">
      <alignment horizontal="center"/>
    </xf>
    <xf numFmtId="10" fontId="4" fillId="0" borderId="0" xfId="3" applyNumberFormat="1" applyFont="1" applyFill="1" applyProtection="1"/>
    <xf numFmtId="169" fontId="4" fillId="0" borderId="0" xfId="1" applyNumberFormat="1" applyFont="1" applyFill="1" applyBorder="1" applyProtection="1"/>
    <xf numFmtId="10" fontId="4" fillId="0" borderId="0" xfId="3" applyNumberFormat="1" applyFont="1" applyFill="1" applyBorder="1" applyProtection="1"/>
    <xf numFmtId="0" fontId="4" fillId="0" borderId="6" xfId="3" applyFont="1" applyFill="1" applyBorder="1" applyProtection="1"/>
    <xf numFmtId="10" fontId="4" fillId="0" borderId="7" xfId="3" applyNumberFormat="1" applyFont="1" applyFill="1" applyBorder="1" applyProtection="1"/>
    <xf numFmtId="169" fontId="4" fillId="0" borderId="7" xfId="1" applyNumberFormat="1" applyFont="1" applyFill="1" applyBorder="1" applyProtection="1"/>
    <xf numFmtId="0" fontId="4" fillId="0" borderId="8" xfId="3" applyFont="1" applyFill="1" applyBorder="1" applyProtection="1"/>
    <xf numFmtId="169" fontId="4" fillId="0" borderId="4" xfId="1" applyNumberFormat="1" applyFont="1" applyFill="1" applyBorder="1" applyProtection="1"/>
    <xf numFmtId="169" fontId="4" fillId="0" borderId="8" xfId="1" applyNumberFormat="1" applyFont="1" applyFill="1" applyBorder="1" applyProtection="1"/>
    <xf numFmtId="0" fontId="4" fillId="5" borderId="2" xfId="3" applyFont="1" applyFill="1" applyBorder="1" applyProtection="1"/>
    <xf numFmtId="0" fontId="6" fillId="5" borderId="9" xfId="3" applyFont="1" applyFill="1" applyBorder="1" applyProtection="1"/>
    <xf numFmtId="0" fontId="4" fillId="5" borderId="10" xfId="3" applyFont="1" applyFill="1" applyBorder="1" applyProtection="1"/>
    <xf numFmtId="0" fontId="4" fillId="5" borderId="11" xfId="3" applyFont="1" applyFill="1" applyBorder="1" applyProtection="1"/>
    <xf numFmtId="0" fontId="8" fillId="0" borderId="12" xfId="3" applyFont="1" applyFill="1" applyBorder="1" applyAlignment="1" applyProtection="1">
      <alignment vertical="top" wrapText="1"/>
    </xf>
    <xf numFmtId="0" fontId="8" fillId="0" borderId="14" xfId="3" applyFont="1" applyFill="1" applyBorder="1" applyAlignment="1" applyProtection="1">
      <alignment vertical="top" wrapText="1"/>
    </xf>
    <xf numFmtId="4" fontId="4" fillId="0" borderId="2" xfId="5" applyFont="1" applyFill="1" applyBorder="1" applyProtection="1"/>
    <xf numFmtId="9" fontId="4" fillId="0" borderId="2" xfId="4" applyNumberFormat="1" applyFont="1" applyFill="1" applyBorder="1" applyProtection="1"/>
    <xf numFmtId="3" fontId="4" fillId="0" borderId="3" xfId="5" applyNumberFormat="1" applyFont="1" applyFill="1" applyBorder="1" applyProtection="1"/>
    <xf numFmtId="0" fontId="6" fillId="5" borderId="1" xfId="3" applyFont="1" applyFill="1" applyBorder="1" applyAlignment="1" applyProtection="1"/>
    <xf numFmtId="0" fontId="6" fillId="5" borderId="2" xfId="3" applyFont="1" applyFill="1" applyBorder="1" applyAlignment="1" applyProtection="1">
      <alignment wrapText="1"/>
    </xf>
    <xf numFmtId="0" fontId="6" fillId="5" borderId="3" xfId="3" applyFont="1" applyFill="1" applyBorder="1" applyAlignment="1" applyProtection="1">
      <alignment wrapText="1"/>
    </xf>
    <xf numFmtId="0" fontId="6" fillId="0" borderId="0" xfId="3" applyFont="1" applyFill="1" applyBorder="1" applyAlignment="1" applyProtection="1">
      <alignment wrapText="1"/>
    </xf>
    <xf numFmtId="0" fontId="4" fillId="2" borderId="14" xfId="3" applyFont="1" applyFill="1" applyBorder="1" applyAlignment="1" applyProtection="1">
      <alignment horizontal="left"/>
      <protection locked="0"/>
    </xf>
    <xf numFmtId="3" fontId="4" fillId="2" borderId="14" xfId="5" applyNumberFormat="1" applyFont="1" applyFill="1" applyBorder="1" applyProtection="1">
      <protection locked="0"/>
    </xf>
    <xf numFmtId="164" fontId="50" fillId="2" borderId="0" xfId="4" applyNumberFormat="1" applyFont="1" applyFill="1" applyBorder="1" applyProtection="1">
      <protection locked="0"/>
    </xf>
    <xf numFmtId="3" fontId="4" fillId="2" borderId="13" xfId="5" applyNumberFormat="1" applyFont="1" applyFill="1" applyBorder="1" applyProtection="1">
      <protection locked="0"/>
    </xf>
    <xf numFmtId="164" fontId="50" fillId="2" borderId="7" xfId="4" applyNumberFormat="1" applyFont="1" applyFill="1" applyBorder="1" applyProtection="1">
      <protection locked="0"/>
    </xf>
    <xf numFmtId="164" fontId="50" fillId="2" borderId="2" xfId="4" applyNumberFormat="1" applyFont="1" applyFill="1" applyBorder="1" applyProtection="1">
      <protection locked="0"/>
    </xf>
    <xf numFmtId="169" fontId="51" fillId="0" borderId="2" xfId="1" applyNumberFormat="1" applyFont="1" applyFill="1" applyBorder="1" applyAlignment="1" applyProtection="1">
      <alignment horizontal="left"/>
    </xf>
    <xf numFmtId="0" fontId="6" fillId="0" borderId="5" xfId="4" applyFont="1" applyFill="1" applyBorder="1" applyProtection="1"/>
    <xf numFmtId="0" fontId="6" fillId="5" borderId="9" xfId="4" applyFont="1" applyFill="1" applyBorder="1" applyProtection="1"/>
    <xf numFmtId="0" fontId="4" fillId="5" borderId="10" xfId="4" applyFont="1" applyFill="1" applyBorder="1" applyProtection="1"/>
    <xf numFmtId="0" fontId="4" fillId="5" borderId="10" xfId="3" applyFont="1" applyFill="1" applyBorder="1" applyAlignment="1" applyProtection="1">
      <alignment horizontal="center"/>
    </xf>
    <xf numFmtId="0" fontId="6" fillId="7" borderId="9" xfId="3" applyFont="1" applyFill="1" applyBorder="1" applyProtection="1"/>
    <xf numFmtId="0" fontId="6" fillId="7" borderId="10" xfId="3" applyFont="1" applyFill="1" applyBorder="1" applyProtection="1"/>
    <xf numFmtId="0" fontId="6" fillId="7" borderId="11" xfId="3" applyFont="1" applyFill="1" applyBorder="1" applyProtection="1"/>
    <xf numFmtId="10" fontId="28" fillId="0" borderId="13" xfId="0" applyNumberFormat="1" applyFont="1" applyFill="1" applyBorder="1" applyAlignment="1">
      <alignment horizontal="center" vertical="center"/>
    </xf>
    <xf numFmtId="9" fontId="22" fillId="0" borderId="13" xfId="0" applyNumberFormat="1" applyFont="1" applyFill="1" applyBorder="1" applyAlignment="1">
      <alignment horizontal="center" vertical="center"/>
    </xf>
    <xf numFmtId="0" fontId="9" fillId="0" borderId="11" xfId="4" applyFont="1" applyFill="1" applyBorder="1"/>
    <xf numFmtId="0" fontId="9" fillId="0" borderId="14" xfId="4" applyFont="1" applyFill="1" applyBorder="1" applyAlignment="1">
      <alignment horizontal="center"/>
    </xf>
    <xf numFmtId="0" fontId="4" fillId="0" borderId="1" xfId="4" applyFont="1" applyFill="1" applyBorder="1" applyAlignment="1">
      <alignment vertical="center"/>
    </xf>
    <xf numFmtId="0" fontId="4" fillId="0" borderId="2" xfId="4" applyFont="1" applyFill="1" applyBorder="1" applyAlignment="1">
      <alignment vertical="center"/>
    </xf>
    <xf numFmtId="0" fontId="4" fillId="0" borderId="3" xfId="4" applyFont="1" applyFill="1" applyBorder="1" applyAlignment="1">
      <alignment vertical="center"/>
    </xf>
    <xf numFmtId="4" fontId="4" fillId="0" borderId="15" xfId="5" applyFont="1" applyFill="1" applyBorder="1"/>
    <xf numFmtId="164" fontId="4" fillId="0" borderId="15" xfId="4" applyNumberFormat="1" applyFont="1" applyFill="1" applyBorder="1" applyAlignment="1">
      <alignment vertical="center"/>
    </xf>
    <xf numFmtId="0" fontId="9" fillId="0" borderId="11" xfId="4" applyFont="1" applyFill="1" applyBorder="1" applyAlignment="1">
      <alignment horizontal="left"/>
    </xf>
    <xf numFmtId="4" fontId="4" fillId="0" borderId="10" xfId="5" applyFont="1" applyFill="1" applyBorder="1"/>
    <xf numFmtId="0" fontId="4" fillId="0" borderId="5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/>
    </xf>
    <xf numFmtId="0" fontId="9" fillId="0" borderId="4" xfId="4" applyFont="1" applyFill="1" applyBorder="1" applyAlignment="1">
      <alignment horizontal="left"/>
    </xf>
    <xf numFmtId="10" fontId="9" fillId="0" borderId="14" xfId="6" applyFont="1" applyFill="1" applyBorder="1" applyAlignment="1"/>
    <xf numFmtId="0" fontId="4" fillId="0" borderId="5" xfId="4" applyFont="1" applyFill="1" applyBorder="1"/>
    <xf numFmtId="0" fontId="4" fillId="0" borderId="4" xfId="4" applyFont="1" applyFill="1" applyBorder="1"/>
    <xf numFmtId="164" fontId="5" fillId="0" borderId="14" xfId="4" applyNumberFormat="1" applyFont="1" applyFill="1" applyBorder="1" applyProtection="1">
      <protection locked="0"/>
    </xf>
    <xf numFmtId="0" fontId="4" fillId="0" borderId="6" xfId="4" applyFont="1" applyFill="1" applyBorder="1"/>
    <xf numFmtId="3" fontId="4" fillId="0" borderId="15" xfId="5" applyNumberFormat="1" applyFont="1" applyFill="1" applyBorder="1"/>
    <xf numFmtId="0" fontId="4" fillId="0" borderId="9" xfId="4" applyFont="1" applyFill="1" applyBorder="1"/>
    <xf numFmtId="0" fontId="4" fillId="0" borderId="10" xfId="4" applyFont="1" applyFill="1" applyBorder="1"/>
    <xf numFmtId="0" fontId="4" fillId="0" borderId="11" xfId="4" applyFont="1" applyFill="1" applyBorder="1"/>
    <xf numFmtId="3" fontId="5" fillId="0" borderId="14" xfId="5" applyNumberFormat="1" applyFont="1" applyFill="1" applyBorder="1" applyProtection="1">
      <protection locked="0"/>
    </xf>
    <xf numFmtId="3" fontId="9" fillId="0" borderId="9" xfId="4" applyNumberFormat="1" applyFont="1" applyFill="1" applyBorder="1"/>
    <xf numFmtId="3" fontId="9" fillId="0" borderId="1" xfId="5" applyNumberFormat="1" applyFont="1" applyFill="1" applyBorder="1"/>
    <xf numFmtId="0" fontId="9" fillId="0" borderId="3" xfId="4" applyFont="1" applyFill="1" applyBorder="1" applyAlignment="1">
      <alignment horizontal="left"/>
    </xf>
    <xf numFmtId="0" fontId="4" fillId="0" borderId="1" xfId="4" applyFont="1" applyFill="1" applyBorder="1"/>
    <xf numFmtId="0" fontId="4" fillId="0" borderId="2" xfId="4" applyFont="1" applyFill="1" applyBorder="1"/>
    <xf numFmtId="0" fontId="4" fillId="0" borderId="3" xfId="4" applyFont="1" applyFill="1" applyBorder="1"/>
    <xf numFmtId="3" fontId="4" fillId="0" borderId="14" xfId="5" applyNumberFormat="1" applyFont="1" applyFill="1" applyBorder="1"/>
    <xf numFmtId="164" fontId="4" fillId="0" borderId="12" xfId="4" applyNumberFormat="1" applyFont="1" applyFill="1" applyBorder="1"/>
    <xf numFmtId="3" fontId="12" fillId="0" borderId="1" xfId="5" applyNumberFormat="1" applyFont="1" applyFill="1" applyBorder="1"/>
    <xf numFmtId="0" fontId="12" fillId="0" borderId="3" xfId="4" applyFont="1" applyFill="1" applyBorder="1" applyAlignment="1">
      <alignment horizontal="left"/>
    </xf>
    <xf numFmtId="3" fontId="5" fillId="0" borderId="13" xfId="5" applyNumberFormat="1" applyFont="1" applyFill="1" applyBorder="1" applyProtection="1">
      <protection locked="0"/>
    </xf>
    <xf numFmtId="164" fontId="5" fillId="0" borderId="13" xfId="4" applyNumberFormat="1" applyFont="1" applyFill="1" applyBorder="1" applyProtection="1">
      <protection locked="0"/>
    </xf>
    <xf numFmtId="3" fontId="9" fillId="0" borderId="6" xfId="5" applyNumberFormat="1" applyFont="1" applyFill="1" applyBorder="1"/>
    <xf numFmtId="0" fontId="9" fillId="0" borderId="8" xfId="4" applyFont="1" applyFill="1" applyBorder="1" applyAlignment="1">
      <alignment horizontal="left"/>
    </xf>
    <xf numFmtId="4" fontId="4" fillId="0" borderId="4" xfId="5" applyFont="1" applyFill="1" applyBorder="1"/>
    <xf numFmtId="164" fontId="4" fillId="0" borderId="14" xfId="4" applyNumberFormat="1" applyFont="1" applyFill="1" applyBorder="1" applyAlignment="1">
      <alignment vertical="center"/>
    </xf>
    <xf numFmtId="4" fontId="4" fillId="0" borderId="0" xfId="5" applyFont="1" applyFill="1" applyBorder="1"/>
    <xf numFmtId="0" fontId="50" fillId="0" borderId="5" xfId="4" applyFont="1" applyFill="1" applyBorder="1" applyAlignment="1">
      <alignment vertical="center"/>
    </xf>
    <xf numFmtId="3" fontId="5" fillId="0" borderId="5" xfId="5" applyNumberFormat="1" applyFont="1" applyFill="1" applyBorder="1"/>
    <xf numFmtId="164" fontId="5" fillId="0" borderId="0" xfId="4" applyNumberFormat="1" applyFont="1" applyFill="1" applyBorder="1" applyAlignment="1">
      <alignment vertical="center"/>
    </xf>
    <xf numFmtId="3" fontId="9" fillId="0" borderId="0" xfId="4" applyNumberFormat="1" applyFont="1" applyFill="1" applyBorder="1"/>
    <xf numFmtId="3" fontId="9" fillId="0" borderId="5" xfId="5" applyNumberFormat="1" applyFont="1" applyFill="1" applyBorder="1"/>
    <xf numFmtId="4" fontId="9" fillId="0" borderId="10" xfId="5" applyFont="1" applyFill="1" applyBorder="1"/>
    <xf numFmtId="0" fontId="4" fillId="0" borderId="9" xfId="3" applyFont="1" applyFill="1" applyBorder="1" applyProtection="1"/>
    <xf numFmtId="0" fontId="4" fillId="0" borderId="11" xfId="3" applyFont="1" applyFill="1" applyBorder="1" applyProtection="1"/>
    <xf numFmtId="0" fontId="8" fillId="0" borderId="6" xfId="3" applyFont="1" applyFill="1" applyBorder="1" applyProtection="1"/>
    <xf numFmtId="0" fontId="8" fillId="0" borderId="8" xfId="3" applyFont="1" applyFill="1" applyBorder="1" applyProtection="1"/>
    <xf numFmtId="164" fontId="4" fillId="0" borderId="12" xfId="2" applyNumberFormat="1" applyFont="1" applyFill="1" applyBorder="1" applyProtection="1"/>
    <xf numFmtId="164" fontId="4" fillId="0" borderId="14" xfId="2" applyNumberFormat="1" applyFont="1" applyFill="1" applyBorder="1" applyProtection="1"/>
    <xf numFmtId="164" fontId="4" fillId="0" borderId="13" xfId="2" applyNumberFormat="1" applyFont="1" applyFill="1" applyBorder="1" applyProtection="1"/>
    <xf numFmtId="0" fontId="4" fillId="0" borderId="1" xfId="3" applyFont="1" applyBorder="1"/>
    <xf numFmtId="0" fontId="4" fillId="0" borderId="2" xfId="3" applyFont="1" applyBorder="1"/>
    <xf numFmtId="0" fontId="4" fillId="0" borderId="3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8" xfId="3" applyFont="1" applyBorder="1"/>
    <xf numFmtId="0" fontId="4" fillId="0" borderId="5" xfId="3" applyFont="1" applyBorder="1"/>
    <xf numFmtId="0" fontId="4" fillId="0" borderId="9" xfId="3" applyFont="1" applyBorder="1"/>
    <xf numFmtId="0" fontId="4" fillId="0" borderId="10" xfId="3" applyFont="1" applyBorder="1"/>
    <xf numFmtId="164" fontId="6" fillId="0" borderId="13" xfId="2" applyNumberFormat="1" applyFont="1" applyFill="1" applyBorder="1" applyProtection="1"/>
    <xf numFmtId="164" fontId="6" fillId="0" borderId="14" xfId="2" applyNumberFormat="1" applyFont="1" applyFill="1" applyBorder="1" applyProtection="1"/>
    <xf numFmtId="10" fontId="22" fillId="0" borderId="13" xfId="22" applyNumberFormat="1" applyFont="1" applyFill="1" applyBorder="1" applyAlignment="1" applyProtection="1">
      <alignment vertical="center"/>
    </xf>
    <xf numFmtId="10" fontId="22" fillId="0" borderId="15" xfId="22" applyNumberFormat="1" applyFont="1" applyFill="1" applyBorder="1" applyAlignment="1" applyProtection="1">
      <alignment vertical="center"/>
    </xf>
    <xf numFmtId="10" fontId="28" fillId="0" borderId="13" xfId="6" applyNumberFormat="1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10" fontId="4" fillId="0" borderId="14" xfId="3" applyNumberFormat="1" applyFont="1" applyFill="1" applyBorder="1" applyProtection="1"/>
    <xf numFmtId="10" fontId="4" fillId="2" borderId="10" xfId="6" applyFont="1" applyFill="1" applyBorder="1" applyProtection="1">
      <protection locked="0"/>
    </xf>
    <xf numFmtId="164" fontId="4" fillId="2" borderId="13" xfId="4" applyNumberFormat="1" applyFont="1" applyFill="1" applyBorder="1" applyProtection="1">
      <protection locked="0"/>
    </xf>
    <xf numFmtId="3" fontId="4" fillId="2" borderId="4" xfId="5" applyNumberFormat="1" applyFont="1" applyFill="1" applyBorder="1" applyProtection="1">
      <protection locked="0"/>
    </xf>
    <xf numFmtId="164" fontId="4" fillId="2" borderId="14" xfId="4" applyNumberFormat="1" applyFont="1" applyFill="1" applyBorder="1" applyAlignment="1" applyProtection="1">
      <alignment vertical="center"/>
      <protection locked="0"/>
    </xf>
    <xf numFmtId="164" fontId="4" fillId="2" borderId="14" xfId="4" applyNumberFormat="1" applyFont="1" applyFill="1" applyBorder="1" applyProtection="1">
      <protection locked="0"/>
    </xf>
    <xf numFmtId="164" fontId="50" fillId="2" borderId="14" xfId="4" applyNumberFormat="1" applyFont="1" applyFill="1" applyBorder="1" applyProtection="1">
      <protection locked="0"/>
    </xf>
    <xf numFmtId="3" fontId="4" fillId="2" borderId="12" xfId="5" applyNumberFormat="1" applyFont="1" applyFill="1" applyBorder="1" applyProtection="1">
      <protection locked="0"/>
    </xf>
    <xf numFmtId="164" fontId="4" fillId="2" borderId="12" xfId="4" applyNumberFormat="1" applyFont="1" applyFill="1" applyBorder="1" applyProtection="1">
      <protection locked="0"/>
    </xf>
    <xf numFmtId="0" fontId="4" fillId="0" borderId="4" xfId="3" applyFont="1" applyBorder="1"/>
    <xf numFmtId="0" fontId="4" fillId="0" borderId="11" xfId="3" applyFont="1" applyBorder="1"/>
    <xf numFmtId="0" fontId="21" fillId="0" borderId="5" xfId="3" applyFont="1" applyBorder="1" applyAlignment="1">
      <alignment horizontal="left" vertical="center"/>
    </xf>
    <xf numFmtId="0" fontId="21" fillId="0" borderId="6" xfId="3" applyFont="1" applyBorder="1" applyAlignment="1">
      <alignment horizontal="center" vertical="center"/>
    </xf>
    <xf numFmtId="3" fontId="4" fillId="2" borderId="8" xfId="5" applyNumberFormat="1" applyFont="1" applyFill="1" applyBorder="1" applyProtection="1">
      <protection locked="0"/>
    </xf>
    <xf numFmtId="0" fontId="4" fillId="2" borderId="14" xfId="3" applyFont="1" applyFill="1" applyBorder="1" applyAlignment="1" applyProtection="1">
      <alignment horizontal="left" wrapText="1"/>
      <protection locked="0"/>
    </xf>
    <xf numFmtId="0" fontId="15" fillId="0" borderId="15" xfId="3" applyFont="1" applyFill="1" applyBorder="1" applyAlignment="1" applyProtection="1">
      <alignment horizontal="center" vertical="center"/>
    </xf>
    <xf numFmtId="169" fontId="4" fillId="0" borderId="0" xfId="3" applyNumberFormat="1" applyFont="1" applyFill="1" applyBorder="1" applyProtection="1"/>
    <xf numFmtId="169" fontId="4" fillId="0" borderId="0" xfId="3" applyNumberFormat="1" applyFont="1" applyFill="1" applyBorder="1" applyAlignment="1" applyProtection="1">
      <alignment horizontal="center"/>
    </xf>
    <xf numFmtId="0" fontId="4" fillId="0" borderId="1" xfId="3" applyFont="1" applyFill="1" applyBorder="1" applyAlignment="1" applyProtection="1">
      <alignment horizontal="left"/>
    </xf>
    <xf numFmtId="169" fontId="4" fillId="0" borderId="4" xfId="3" applyNumberFormat="1" applyFont="1" applyFill="1" applyBorder="1" applyProtection="1"/>
    <xf numFmtId="169" fontId="4" fillId="0" borderId="8" xfId="3" applyNumberFormat="1" applyFont="1" applyFill="1" applyBorder="1" applyProtection="1"/>
    <xf numFmtId="3" fontId="4" fillId="0" borderId="10" xfId="3" applyNumberFormat="1" applyFont="1" applyFill="1" applyBorder="1" applyAlignment="1" applyProtection="1">
      <alignment horizontal="right"/>
    </xf>
    <xf numFmtId="3" fontId="4" fillId="0" borderId="11" xfId="3" applyNumberFormat="1" applyFont="1" applyFill="1" applyBorder="1" applyAlignment="1" applyProtection="1">
      <alignment horizontal="right"/>
    </xf>
    <xf numFmtId="169" fontId="4" fillId="0" borderId="0" xfId="3" applyNumberFormat="1" applyFont="1" applyFill="1" applyProtection="1"/>
    <xf numFmtId="0" fontId="4" fillId="0" borderId="5" xfId="3" applyFont="1" applyFill="1" applyBorder="1" applyAlignment="1" applyProtection="1">
      <alignment horizontal="left"/>
    </xf>
    <xf numFmtId="0" fontId="6" fillId="5" borderId="9" xfId="3" applyFont="1" applyFill="1" applyBorder="1" applyAlignment="1" applyProtection="1">
      <alignment horizontal="left"/>
    </xf>
    <xf numFmtId="0" fontId="6" fillId="5" borderId="10" xfId="3" applyFont="1" applyFill="1" applyBorder="1" applyAlignment="1" applyProtection="1">
      <alignment horizontal="center"/>
    </xf>
    <xf numFmtId="0" fontId="6" fillId="5" borderId="11" xfId="3" applyFont="1" applyFill="1" applyBorder="1" applyProtection="1"/>
    <xf numFmtId="0" fontId="4" fillId="5" borderId="3" xfId="3" applyFont="1" applyFill="1" applyBorder="1" applyProtection="1"/>
    <xf numFmtId="0" fontId="4" fillId="0" borderId="6" xfId="3" applyFont="1" applyFill="1" applyBorder="1" applyAlignment="1" applyProtection="1">
      <alignment horizontal="left"/>
    </xf>
    <xf numFmtId="10" fontId="4" fillId="0" borderId="13" xfId="3" applyNumberFormat="1" applyFont="1" applyFill="1" applyBorder="1" applyProtection="1"/>
    <xf numFmtId="0" fontId="4" fillId="0" borderId="5" xfId="3" applyFont="1" applyFill="1" applyBorder="1" applyAlignment="1" applyProtection="1">
      <alignment horizontal="center" vertical="center"/>
    </xf>
    <xf numFmtId="10" fontId="4" fillId="0" borderId="12" xfId="3" applyNumberFormat="1" applyFont="1" applyFill="1" applyBorder="1" applyProtection="1"/>
    <xf numFmtId="0" fontId="6" fillId="0" borderId="5" xfId="3" applyFont="1" applyFill="1" applyBorder="1" applyProtection="1"/>
    <xf numFmtId="0" fontId="53" fillId="5" borderId="11" xfId="3" applyFont="1" applyFill="1" applyBorder="1" applyProtection="1"/>
    <xf numFmtId="164" fontId="4" fillId="0" borderId="9" xfId="4" applyNumberFormat="1" applyFont="1" applyFill="1" applyBorder="1" applyAlignment="1">
      <alignment vertical="center"/>
    </xf>
    <xf numFmtId="0" fontId="9" fillId="0" borderId="11" xfId="4" applyFont="1" applyFill="1" applyBorder="1" applyAlignment="1">
      <alignment horizontal="center"/>
    </xf>
    <xf numFmtId="4" fontId="4" fillId="0" borderId="7" xfId="5" applyFont="1" applyFill="1" applyBorder="1"/>
    <xf numFmtId="4" fontId="4" fillId="0" borderId="9" xfId="5" applyFont="1" applyFill="1" applyBorder="1"/>
    <xf numFmtId="0" fontId="4" fillId="0" borderId="1" xfId="4" applyFont="1" applyBorder="1"/>
    <xf numFmtId="0" fontId="54" fillId="0" borderId="8" xfId="4" quotePrefix="1" applyFont="1" applyFill="1" applyBorder="1" applyAlignment="1">
      <alignment horizontal="center"/>
    </xf>
    <xf numFmtId="0" fontId="4" fillId="0" borderId="12" xfId="3" applyFont="1" applyFill="1" applyBorder="1" applyAlignment="1" applyProtection="1">
      <alignment horizontal="right" vertical="center"/>
    </xf>
    <xf numFmtId="0" fontId="4" fillId="0" borderId="15" xfId="3" applyFont="1" applyFill="1" applyBorder="1" applyAlignment="1" applyProtection="1">
      <alignment horizontal="right" vertical="center"/>
    </xf>
    <xf numFmtId="0" fontId="4" fillId="0" borderId="1" xfId="3" applyFont="1" applyFill="1" applyBorder="1" applyProtection="1"/>
    <xf numFmtId="169" fontId="4" fillId="0" borderId="2" xfId="1" applyNumberFormat="1" applyFont="1" applyFill="1" applyBorder="1" applyProtection="1"/>
    <xf numFmtId="169" fontId="4" fillId="0" borderId="3" xfId="1" applyNumberFormat="1" applyFont="1" applyFill="1" applyBorder="1" applyProtection="1"/>
    <xf numFmtId="43" fontId="4" fillId="0" borderId="0" xfId="3" applyNumberFormat="1" applyFont="1" applyBorder="1"/>
    <xf numFmtId="43" fontId="4" fillId="0" borderId="10" xfId="1" applyFont="1" applyBorder="1"/>
    <xf numFmtId="0" fontId="13" fillId="0" borderId="2" xfId="4" applyFont="1" applyFill="1" applyBorder="1"/>
    <xf numFmtId="10" fontId="4" fillId="0" borderId="2" xfId="3" applyNumberFormat="1" applyFont="1" applyBorder="1"/>
    <xf numFmtId="43" fontId="4" fillId="0" borderId="2" xfId="3" applyNumberFormat="1" applyFont="1" applyBorder="1"/>
    <xf numFmtId="0" fontId="9" fillId="0" borderId="2" xfId="4" applyFont="1" applyFill="1" applyBorder="1" applyAlignment="1">
      <alignment horizontal="left"/>
    </xf>
    <xf numFmtId="0" fontId="13" fillId="0" borderId="7" xfId="4" applyFont="1" applyFill="1" applyBorder="1"/>
    <xf numFmtId="10" fontId="4" fillId="0" borderId="7" xfId="3" applyNumberFormat="1" applyFont="1" applyBorder="1"/>
    <xf numFmtId="43" fontId="4" fillId="0" borderId="7" xfId="3" applyNumberFormat="1" applyFont="1" applyBorder="1"/>
    <xf numFmtId="0" fontId="9" fillId="0" borderId="7" xfId="4" applyFont="1" applyFill="1" applyBorder="1" applyAlignment="1">
      <alignment horizontal="left"/>
    </xf>
    <xf numFmtId="2" fontId="13" fillId="0" borderId="2" xfId="4" applyNumberFormat="1" applyFont="1" applyFill="1" applyBorder="1"/>
    <xf numFmtId="43" fontId="4" fillId="0" borderId="10" xfId="3" applyNumberFormat="1" applyFont="1" applyBorder="1"/>
    <xf numFmtId="0" fontId="20" fillId="0" borderId="15" xfId="20" applyFont="1" applyFill="1" applyBorder="1" applyProtection="1"/>
    <xf numFmtId="0" fontId="21" fillId="0" borderId="14" xfId="20" applyFont="1" applyFill="1" applyBorder="1" applyAlignment="1" applyProtection="1">
      <alignment vertical="center" wrapText="1"/>
    </xf>
    <xf numFmtId="0" fontId="21" fillId="0" borderId="15" xfId="21" applyFont="1" applyFill="1" applyBorder="1" applyAlignment="1" applyProtection="1">
      <alignment horizontal="center"/>
    </xf>
    <xf numFmtId="0" fontId="21" fillId="0" borderId="13" xfId="20" applyFont="1" applyFill="1" applyBorder="1" applyAlignment="1" applyProtection="1">
      <alignment vertical="center" wrapText="1"/>
    </xf>
    <xf numFmtId="0" fontId="24" fillId="0" borderId="15" xfId="21" applyFont="1" applyFill="1" applyBorder="1" applyAlignment="1" applyProtection="1">
      <alignment horizontal="center" vertical="center"/>
    </xf>
    <xf numFmtId="0" fontId="24" fillId="0" borderId="12" xfId="20" applyFont="1" applyBorder="1" applyAlignment="1" applyProtection="1">
      <alignment horizontal="center" vertical="center"/>
    </xf>
    <xf numFmtId="0" fontId="24" fillId="0" borderId="37" xfId="21" applyFont="1" applyBorder="1" applyAlignment="1" applyProtection="1">
      <alignment horizontal="center" vertical="center"/>
    </xf>
    <xf numFmtId="1" fontId="21" fillId="0" borderId="15" xfId="20" applyNumberFormat="1" applyFont="1" applyBorder="1" applyAlignment="1" applyProtection="1">
      <alignment horizontal="center" vertical="center"/>
    </xf>
    <xf numFmtId="10" fontId="21" fillId="0" borderId="13" xfId="22" applyNumberFormat="1" applyFont="1" applyFill="1" applyBorder="1" applyAlignment="1" applyProtection="1">
      <alignment horizontal="center" vertical="center"/>
    </xf>
    <xf numFmtId="10" fontId="22" fillId="0" borderId="13" xfId="22" applyNumberFormat="1" applyFont="1" applyFill="1" applyBorder="1" applyAlignment="1" applyProtection="1">
      <alignment horizontal="center" vertical="center"/>
    </xf>
    <xf numFmtId="10" fontId="21" fillId="0" borderId="15" xfId="22" applyNumberFormat="1" applyFont="1" applyFill="1" applyBorder="1" applyAlignment="1" applyProtection="1">
      <alignment horizontal="center" vertical="center"/>
    </xf>
    <xf numFmtId="10" fontId="22" fillId="0" borderId="15" xfId="22" applyNumberFormat="1" applyFont="1" applyFill="1" applyBorder="1" applyAlignment="1" applyProtection="1">
      <alignment horizontal="center" vertical="center"/>
    </xf>
    <xf numFmtId="0" fontId="21" fillId="0" borderId="9" xfId="21" applyFont="1" applyFill="1" applyBorder="1" applyAlignment="1" applyProtection="1">
      <alignment horizontal="center"/>
    </xf>
    <xf numFmtId="0" fontId="24" fillId="0" borderId="9" xfId="21" applyFont="1" applyFill="1" applyBorder="1" applyAlignment="1" applyProtection="1">
      <alignment horizontal="center" vertical="center"/>
    </xf>
    <xf numFmtId="0" fontId="24" fillId="0" borderId="12" xfId="21" applyFont="1" applyFill="1" applyBorder="1" applyAlignment="1" applyProtection="1">
      <alignment horizontal="center" vertical="center"/>
    </xf>
    <xf numFmtId="0" fontId="24" fillId="0" borderId="37" xfId="21" applyFont="1" applyFill="1" applyBorder="1" applyAlignment="1" applyProtection="1">
      <alignment horizontal="center" vertical="center"/>
    </xf>
    <xf numFmtId="0" fontId="24" fillId="0" borderId="46" xfId="21" applyFont="1" applyFill="1" applyBorder="1" applyAlignment="1" applyProtection="1">
      <alignment horizontal="center" vertical="center"/>
    </xf>
    <xf numFmtId="0" fontId="21" fillId="0" borderId="15" xfId="20" applyFont="1" applyBorder="1" applyAlignment="1" applyProtection="1">
      <alignment horizontal="center" vertical="center"/>
    </xf>
    <xf numFmtId="1" fontId="21" fillId="0" borderId="13" xfId="20" applyNumberFormat="1" applyFont="1" applyBorder="1" applyAlignment="1" applyProtection="1">
      <alignment horizontal="center" vertical="center"/>
    </xf>
    <xf numFmtId="10" fontId="21" fillId="0" borderId="6" xfId="22" applyNumberFormat="1" applyFont="1" applyFill="1" applyBorder="1" applyAlignment="1" applyProtection="1">
      <alignment horizontal="center" vertical="center"/>
    </xf>
    <xf numFmtId="0" fontId="21" fillId="0" borderId="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1" fillId="0" borderId="2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0" fillId="0" borderId="15" xfId="0" applyBorder="1"/>
    <xf numFmtId="10" fontId="0" fillId="0" borderId="15" xfId="0" applyNumberFormat="1" applyBorder="1"/>
    <xf numFmtId="44" fontId="0" fillId="0" borderId="15" xfId="23" applyFont="1" applyBorder="1"/>
    <xf numFmtId="10" fontId="0" fillId="0" borderId="15" xfId="23" applyNumberFormat="1" applyFont="1" applyBorder="1"/>
    <xf numFmtId="0" fontId="0" fillId="0" borderId="12" xfId="0" applyBorder="1"/>
    <xf numFmtId="44" fontId="0" fillId="0" borderId="13" xfId="23" applyFont="1" applyBorder="1"/>
    <xf numFmtId="10" fontId="0" fillId="0" borderId="13" xfId="0" applyNumberFormat="1" applyBorder="1"/>
    <xf numFmtId="44" fontId="0" fillId="0" borderId="12" xfId="23" applyFont="1" applyBorder="1"/>
    <xf numFmtId="10" fontId="0" fillId="0" borderId="13" xfId="23" applyNumberFormat="1" applyFont="1" applyBorder="1"/>
    <xf numFmtId="0" fontId="0" fillId="0" borderId="0" xfId="0" applyAlignment="1">
      <alignment horizontal="center"/>
    </xf>
    <xf numFmtId="0" fontId="0" fillId="8" borderId="37" xfId="0" applyFill="1" applyBorder="1" applyAlignment="1">
      <alignment horizontal="center"/>
    </xf>
    <xf numFmtId="43" fontId="57" fillId="8" borderId="47" xfId="1" applyFont="1" applyFill="1" applyBorder="1" applyAlignment="1">
      <alignment horizontal="center" vertical="center"/>
    </xf>
    <xf numFmtId="0" fontId="58" fillId="0" borderId="48" xfId="0" applyFont="1" applyBorder="1" applyAlignment="1">
      <alignment horizontal="left" vertical="center"/>
    </xf>
    <xf numFmtId="0" fontId="58" fillId="0" borderId="45" xfId="0" applyFont="1" applyBorder="1" applyAlignment="1">
      <alignment horizontal="left" vertical="center"/>
    </xf>
    <xf numFmtId="0" fontId="0" fillId="8" borderId="13" xfId="0" applyFill="1" applyBorder="1" applyAlignment="1">
      <alignment horizontal="center"/>
    </xf>
    <xf numFmtId="43" fontId="57" fillId="8" borderId="58" xfId="1" applyFont="1" applyFill="1" applyBorder="1" applyAlignment="1">
      <alignment horizontal="center" vertical="center"/>
    </xf>
    <xf numFmtId="0" fontId="58" fillId="0" borderId="57" xfId="0" applyFont="1" applyBorder="1" applyAlignment="1">
      <alignment horizontal="left" vertical="center"/>
    </xf>
    <xf numFmtId="43" fontId="57" fillId="0" borderId="48" xfId="0" applyNumberFormat="1" applyFont="1" applyBorder="1" applyAlignment="1">
      <alignment horizontal="center" vertical="center"/>
    </xf>
    <xf numFmtId="43" fontId="57" fillId="0" borderId="37" xfId="0" applyNumberFormat="1" applyFont="1" applyBorder="1" applyAlignment="1">
      <alignment horizontal="center" vertical="center"/>
    </xf>
    <xf numFmtId="43" fontId="59" fillId="0" borderId="45" xfId="0" applyNumberFormat="1" applyFont="1" applyBorder="1" applyAlignment="1">
      <alignment horizontal="center" vertical="center"/>
    </xf>
    <xf numFmtId="10" fontId="59" fillId="0" borderId="15" xfId="0" applyNumberFormat="1" applyFont="1" applyBorder="1" applyAlignment="1">
      <alignment horizontal="center" vertical="center"/>
    </xf>
    <xf numFmtId="43" fontId="59" fillId="0" borderId="15" xfId="0" applyNumberFormat="1" applyFont="1" applyBorder="1" applyAlignment="1">
      <alignment horizontal="center" vertical="center"/>
    </xf>
    <xf numFmtId="43" fontId="59" fillId="0" borderId="15" xfId="1" applyFont="1" applyBorder="1" applyAlignment="1">
      <alignment horizontal="center" vertical="center"/>
    </xf>
    <xf numFmtId="9" fontId="59" fillId="0" borderId="15" xfId="0" applyNumberFormat="1" applyFont="1" applyBorder="1" applyAlignment="1">
      <alignment horizontal="center" vertical="center"/>
    </xf>
    <xf numFmtId="43" fontId="59" fillId="0" borderId="44" xfId="1" applyFont="1" applyBorder="1" applyAlignment="1">
      <alignment horizontal="center" vertical="center"/>
    </xf>
    <xf numFmtId="43" fontId="59" fillId="0" borderId="57" xfId="0" applyNumberFormat="1" applyFont="1" applyBorder="1" applyAlignment="1">
      <alignment horizontal="center" vertical="center"/>
    </xf>
    <xf numFmtId="10" fontId="59" fillId="0" borderId="13" xfId="0" applyNumberFormat="1" applyFont="1" applyBorder="1" applyAlignment="1">
      <alignment horizontal="center" vertical="center"/>
    </xf>
    <xf numFmtId="43" fontId="59" fillId="0" borderId="13" xfId="0" applyNumberFormat="1" applyFont="1" applyBorder="1" applyAlignment="1">
      <alignment horizontal="center" vertical="center"/>
    </xf>
    <xf numFmtId="43" fontId="59" fillId="0" borderId="13" xfId="1" applyFont="1" applyBorder="1" applyAlignment="1">
      <alignment horizontal="center" vertical="center"/>
    </xf>
    <xf numFmtId="9" fontId="59" fillId="0" borderId="13" xfId="0" applyNumberFormat="1" applyFont="1" applyBorder="1" applyAlignment="1">
      <alignment horizontal="center" vertical="center"/>
    </xf>
    <xf numFmtId="43" fontId="59" fillId="0" borderId="48" xfId="1" applyFont="1" applyBorder="1" applyAlignment="1">
      <alignment horizontal="center" vertical="center"/>
    </xf>
    <xf numFmtId="43" fontId="59" fillId="0" borderId="37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0" xfId="0" applyFont="1"/>
    <xf numFmtId="0" fontId="0" fillId="0" borderId="5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/>
    </xf>
    <xf numFmtId="0" fontId="0" fillId="0" borderId="58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21" fillId="0" borderId="34" xfId="0" applyFont="1" applyBorder="1" applyAlignment="1">
      <alignment horizontal="left" vertical="center"/>
    </xf>
    <xf numFmtId="0" fontId="29" fillId="0" borderId="34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1" xfId="0" applyFont="1" applyBorder="1" applyAlignment="1">
      <alignment horizontal="left" vertical="top"/>
    </xf>
    <xf numFmtId="0" fontId="21" fillId="0" borderId="11" xfId="0" applyFont="1" applyBorder="1"/>
    <xf numFmtId="0" fontId="21" fillId="0" borderId="10" xfId="0" applyFont="1" applyBorder="1"/>
    <xf numFmtId="0" fontId="21" fillId="0" borderId="9" xfId="0" applyFont="1" applyBorder="1" applyAlignment="1">
      <alignment horizontal="left"/>
    </xf>
    <xf numFmtId="10" fontId="60" fillId="0" borderId="13" xfId="0" applyNumberFormat="1" applyFont="1" applyBorder="1" applyAlignment="1">
      <alignment horizontal="center" vertical="center"/>
    </xf>
    <xf numFmtId="10" fontId="60" fillId="0" borderId="15" xfId="0" applyNumberFormat="1" applyFont="1" applyBorder="1" applyAlignment="1">
      <alignment horizontal="center" vertical="center"/>
    </xf>
    <xf numFmtId="0" fontId="4" fillId="0" borderId="0" xfId="3" quotePrefix="1" applyFont="1" applyFill="1" applyBorder="1" applyAlignment="1" applyProtection="1">
      <alignment horizontal="center"/>
    </xf>
    <xf numFmtId="0" fontId="4" fillId="0" borderId="1" xfId="3" quotePrefix="1" applyFont="1" applyFill="1" applyBorder="1" applyAlignment="1" applyProtection="1">
      <alignment horizontal="left"/>
    </xf>
    <xf numFmtId="0" fontId="4" fillId="0" borderId="2" xfId="3" applyFont="1" applyFill="1" applyBorder="1" applyAlignment="1" applyProtection="1">
      <alignment horizontal="center"/>
    </xf>
    <xf numFmtId="0" fontId="4" fillId="0" borderId="3" xfId="3" applyFont="1" applyFill="1" applyBorder="1" applyProtection="1"/>
    <xf numFmtId="0" fontId="4" fillId="0" borderId="6" xfId="3" quotePrefix="1" applyFont="1" applyFill="1" applyBorder="1" applyAlignment="1" applyProtection="1">
      <alignment horizontal="left"/>
    </xf>
    <xf numFmtId="0" fontId="4" fillId="0" borderId="2" xfId="3" quotePrefix="1" applyFont="1" applyFill="1" applyBorder="1" applyAlignment="1" applyProtection="1">
      <alignment horizontal="center"/>
    </xf>
    <xf numFmtId="0" fontId="4" fillId="0" borderId="7" xfId="3" quotePrefix="1" applyFont="1" applyFill="1" applyBorder="1" applyAlignment="1" applyProtection="1">
      <alignment horizontal="center"/>
    </xf>
    <xf numFmtId="37" fontId="55" fillId="0" borderId="0" xfId="1" applyNumberFormat="1" applyFont="1" applyFill="1" applyBorder="1" applyAlignment="1" applyProtection="1">
      <alignment horizontal="center" vertical="center"/>
    </xf>
    <xf numFmtId="37" fontId="4" fillId="0" borderId="0" xfId="1" applyNumberFormat="1" applyFont="1" applyFill="1" applyBorder="1" applyAlignment="1" applyProtection="1">
      <alignment horizontal="center" vertical="center"/>
    </xf>
    <xf numFmtId="10" fontId="4" fillId="2" borderId="1" xfId="3" applyNumberFormat="1" applyFont="1" applyFill="1" applyBorder="1" applyAlignment="1" applyProtection="1">
      <alignment horizontal="center"/>
      <protection locked="0"/>
    </xf>
    <xf numFmtId="10" fontId="4" fillId="2" borderId="5" xfId="3" applyNumberFormat="1" applyFont="1" applyFill="1" applyBorder="1" applyAlignment="1" applyProtection="1">
      <alignment horizontal="center"/>
      <protection locked="0"/>
    </xf>
    <xf numFmtId="0" fontId="4" fillId="6" borderId="6" xfId="3" applyFont="1" applyFill="1" applyBorder="1" applyAlignment="1" applyProtection="1">
      <alignment horizontal="center"/>
    </xf>
    <xf numFmtId="10" fontId="6" fillId="0" borderId="14" xfId="2" applyNumberFormat="1" applyFont="1" applyFill="1" applyBorder="1" applyAlignment="1" applyProtection="1">
      <alignment horizontal="center"/>
    </xf>
    <xf numFmtId="10" fontId="6" fillId="0" borderId="13" xfId="2" applyNumberFormat="1" applyFont="1" applyFill="1" applyBorder="1" applyAlignment="1" applyProtection="1">
      <alignment horizontal="center"/>
    </xf>
    <xf numFmtId="0" fontId="4" fillId="0" borderId="3" xfId="3" applyFont="1" applyFill="1" applyBorder="1" applyAlignment="1" applyProtection="1">
      <alignment horizontal="center"/>
    </xf>
    <xf numFmtId="10" fontId="4" fillId="0" borderId="8" xfId="3" applyNumberFormat="1" applyFont="1" applyFill="1" applyBorder="1" applyAlignment="1" applyProtection="1">
      <alignment horizontal="center"/>
    </xf>
    <xf numFmtId="169" fontId="4" fillId="0" borderId="8" xfId="1" applyNumberFormat="1" applyFont="1" applyFill="1" applyBorder="1" applyAlignment="1" applyProtection="1">
      <alignment horizontal="center"/>
    </xf>
    <xf numFmtId="3" fontId="4" fillId="0" borderId="11" xfId="3" applyNumberFormat="1" applyFont="1" applyFill="1" applyBorder="1" applyAlignment="1" applyProtection="1">
      <alignment horizontal="center"/>
    </xf>
    <xf numFmtId="0" fontId="4" fillId="0" borderId="9" xfId="3" applyFont="1" applyFill="1" applyBorder="1" applyAlignment="1" applyProtection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4" xfId="0" applyBorder="1"/>
    <xf numFmtId="0" fontId="61" fillId="0" borderId="5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4" xfId="0" applyBorder="1" applyAlignment="1">
      <alignment horizontal="right"/>
    </xf>
    <xf numFmtId="0" fontId="19" fillId="0" borderId="5" xfId="0" applyFont="1" applyBorder="1"/>
    <xf numFmtId="0" fontId="19" fillId="0" borderId="0" xfId="0" applyFont="1" applyBorder="1"/>
    <xf numFmtId="0" fontId="19" fillId="0" borderId="14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63" fillId="0" borderId="5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2" fillId="0" borderId="0" xfId="24" applyBorder="1" applyAlignment="1">
      <alignment horizontal="left"/>
    </xf>
    <xf numFmtId="0" fontId="62" fillId="0" borderId="4" xfId="24" applyBorder="1" applyAlignment="1">
      <alignment horizontal="left"/>
    </xf>
    <xf numFmtId="10" fontId="65" fillId="0" borderId="13" xfId="2" applyNumberFormat="1" applyFont="1" applyFill="1" applyBorder="1" applyAlignment="1" applyProtection="1">
      <alignment horizontal="center"/>
    </xf>
    <xf numFmtId="2" fontId="4" fillId="0" borderId="5" xfId="3" applyNumberFormat="1" applyFont="1" applyFill="1" applyBorder="1" applyProtection="1"/>
    <xf numFmtId="2" fontId="4" fillId="0" borderId="6" xfId="3" applyNumberFormat="1" applyFont="1" applyFill="1" applyBorder="1" applyProtection="1"/>
    <xf numFmtId="0" fontId="6" fillId="9" borderId="9" xfId="3" applyFont="1" applyFill="1" applyBorder="1" applyProtection="1"/>
    <xf numFmtId="0" fontId="4" fillId="9" borderId="10" xfId="3" applyFont="1" applyFill="1" applyBorder="1" applyProtection="1"/>
    <xf numFmtId="0" fontId="4" fillId="9" borderId="11" xfId="3" applyFont="1" applyFill="1" applyBorder="1" applyProtection="1"/>
    <xf numFmtId="172" fontId="4" fillId="0" borderId="12" xfId="3" applyNumberFormat="1" applyFont="1" applyFill="1" applyBorder="1" applyProtection="1"/>
    <xf numFmtId="172" fontId="4" fillId="0" borderId="0" xfId="3" applyNumberFormat="1" applyFont="1" applyFill="1" applyBorder="1" applyProtection="1"/>
    <xf numFmtId="172" fontId="4" fillId="0" borderId="4" xfId="3" applyNumberFormat="1" applyFont="1" applyFill="1" applyBorder="1" applyProtection="1"/>
    <xf numFmtId="172" fontId="4" fillId="0" borderId="14" xfId="3" applyNumberFormat="1" applyFont="1" applyFill="1" applyBorder="1" applyProtection="1"/>
    <xf numFmtId="172" fontId="4" fillId="0" borderId="13" xfId="3" applyNumberFormat="1" applyFont="1" applyFill="1" applyBorder="1" applyProtection="1"/>
    <xf numFmtId="172" fontId="4" fillId="0" borderId="7" xfId="3" applyNumberFormat="1" applyFont="1" applyFill="1" applyBorder="1" applyProtection="1"/>
    <xf numFmtId="172" fontId="4" fillId="0" borderId="8" xfId="3" applyNumberFormat="1" applyFont="1" applyFill="1" applyBorder="1" applyProtection="1"/>
    <xf numFmtId="0" fontId="6" fillId="9" borderId="10" xfId="3" applyFont="1" applyFill="1" applyBorder="1" applyProtection="1"/>
    <xf numFmtId="0" fontId="4" fillId="0" borderId="15" xfId="3" applyFont="1" applyFill="1" applyBorder="1" applyProtection="1"/>
    <xf numFmtId="0" fontId="4" fillId="0" borderId="14" xfId="3" quotePrefix="1" applyFont="1" applyFill="1" applyBorder="1" applyProtection="1"/>
    <xf numFmtId="0" fontId="4" fillId="0" borderId="13" xfId="3" applyFont="1" applyFill="1" applyBorder="1" applyProtection="1"/>
    <xf numFmtId="0" fontId="28" fillId="0" borderId="0" xfId="3" applyFont="1" applyBorder="1" applyAlignment="1">
      <alignment vertical="top" wrapText="1"/>
    </xf>
    <xf numFmtId="0" fontId="28" fillId="0" borderId="4" xfId="3" applyFont="1" applyBorder="1" applyAlignment="1">
      <alignment vertical="top" wrapText="1"/>
    </xf>
    <xf numFmtId="0" fontId="28" fillId="0" borderId="7" xfId="3" applyFont="1" applyBorder="1" applyAlignment="1">
      <alignment vertical="top" wrapText="1"/>
    </xf>
    <xf numFmtId="0" fontId="28" fillId="0" borderId="8" xfId="3" applyFont="1" applyBorder="1" applyAlignment="1">
      <alignment vertical="top" wrapText="1"/>
    </xf>
    <xf numFmtId="0" fontId="66" fillId="0" borderId="2" xfId="0" applyFont="1" applyBorder="1" applyAlignment="1">
      <alignment vertical="center"/>
    </xf>
    <xf numFmtId="0" fontId="45" fillId="0" borderId="2" xfId="0" applyFont="1" applyBorder="1"/>
    <xf numFmtId="0" fontId="21" fillId="0" borderId="9" xfId="21" applyFont="1" applyBorder="1"/>
    <xf numFmtId="0" fontId="21" fillId="0" borderId="10" xfId="21" applyFont="1" applyBorder="1"/>
    <xf numFmtId="0" fontId="21" fillId="0" borderId="11" xfId="21" applyFont="1" applyBorder="1"/>
    <xf numFmtId="0" fontId="19" fillId="0" borderId="26" xfId="0" applyFont="1" applyBorder="1" applyAlignment="1"/>
    <xf numFmtId="0" fontId="19" fillId="0" borderId="21" xfId="0" applyFont="1" applyBorder="1" applyAlignment="1"/>
    <xf numFmtId="0" fontId="19" fillId="0" borderId="27" xfId="0" applyFont="1" applyBorder="1" applyAlignment="1"/>
    <xf numFmtId="0" fontId="19" fillId="0" borderId="6" xfId="0" applyFont="1" applyBorder="1"/>
    <xf numFmtId="0" fontId="19" fillId="0" borderId="7" xfId="0" applyFont="1" applyBorder="1"/>
    <xf numFmtId="0" fontId="62" fillId="0" borderId="0" xfId="24" applyBorder="1" applyAlignment="1">
      <alignment horizontal="left" vertical="center"/>
    </xf>
    <xf numFmtId="0" fontId="62" fillId="0" borderId="4" xfId="24" applyBorder="1" applyAlignment="1">
      <alignment horizontal="left" vertical="center"/>
    </xf>
    <xf numFmtId="0" fontId="62" fillId="0" borderId="0" xfId="24" applyBorder="1" applyAlignment="1">
      <alignment horizontal="left"/>
    </xf>
    <xf numFmtId="0" fontId="62" fillId="0" borderId="4" xfId="24" applyBorder="1" applyAlignment="1">
      <alignment horizontal="left"/>
    </xf>
    <xf numFmtId="0" fontId="63" fillId="0" borderId="5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62" fillId="0" borderId="5" xfId="24" applyBorder="1" applyAlignment="1">
      <alignment horizontal="center" vertical="center"/>
    </xf>
    <xf numFmtId="0" fontId="62" fillId="0" borderId="0" xfId="24" applyBorder="1" applyAlignment="1">
      <alignment horizontal="center" vertical="center"/>
    </xf>
    <xf numFmtId="0" fontId="62" fillId="0" borderId="4" xfId="24" applyBorder="1" applyAlignment="1">
      <alignment horizontal="center" vertical="center"/>
    </xf>
    <xf numFmtId="0" fontId="4" fillId="4" borderId="5" xfId="4" applyFont="1" applyFill="1" applyBorder="1" applyAlignment="1" applyProtection="1">
      <alignment horizontal="left" vertical="center"/>
      <protection locked="0"/>
    </xf>
    <xf numFmtId="0" fontId="4" fillId="4" borderId="4" xfId="4" applyFont="1" applyFill="1" applyBorder="1" applyAlignment="1" applyProtection="1">
      <alignment horizontal="left" vertical="center"/>
      <protection locked="0"/>
    </xf>
    <xf numFmtId="0" fontId="4" fillId="4" borderId="6" xfId="4" applyFont="1" applyFill="1" applyBorder="1" applyAlignment="1" applyProtection="1">
      <alignment horizontal="left" vertical="center"/>
      <protection locked="0"/>
    </xf>
    <xf numFmtId="0" fontId="4" fillId="4" borderId="8" xfId="4" applyFont="1" applyFill="1" applyBorder="1" applyAlignment="1" applyProtection="1">
      <alignment horizontal="left" vertical="center"/>
      <protection locked="0"/>
    </xf>
    <xf numFmtId="0" fontId="8" fillId="0" borderId="0" xfId="3" applyFont="1" applyFill="1" applyBorder="1" applyAlignment="1" applyProtection="1">
      <alignment horizontal="center" vertical="top" wrapText="1"/>
    </xf>
    <xf numFmtId="0" fontId="8" fillId="0" borderId="12" xfId="3" applyFont="1" applyFill="1" applyBorder="1" applyAlignment="1" applyProtection="1">
      <alignment horizontal="center" vertical="top" wrapText="1"/>
    </xf>
    <xf numFmtId="0" fontId="8" fillId="0" borderId="14" xfId="3" applyFont="1" applyFill="1" applyBorder="1" applyAlignment="1" applyProtection="1">
      <alignment horizontal="center" vertical="top" wrapText="1"/>
    </xf>
    <xf numFmtId="0" fontId="8" fillId="0" borderId="4" xfId="3" applyFont="1" applyFill="1" applyBorder="1" applyAlignment="1" applyProtection="1">
      <alignment horizontal="center" vertical="top" wrapText="1"/>
    </xf>
    <xf numFmtId="0" fontId="4" fillId="4" borderId="1" xfId="4" applyFont="1" applyFill="1" applyBorder="1" applyAlignment="1" applyProtection="1">
      <alignment horizontal="left" vertical="center"/>
      <protection locked="0"/>
    </xf>
    <xf numFmtId="0" fontId="4" fillId="4" borderId="3" xfId="4" applyFont="1" applyFill="1" applyBorder="1" applyAlignment="1" applyProtection="1">
      <alignment horizontal="left" vertical="center"/>
      <protection locked="0"/>
    </xf>
    <xf numFmtId="0" fontId="8" fillId="0" borderId="5" xfId="3" applyFont="1" applyFill="1" applyBorder="1" applyAlignment="1" applyProtection="1">
      <alignment horizontal="center" vertical="top" wrapText="1"/>
    </xf>
    <xf numFmtId="0" fontId="4" fillId="0" borderId="12" xfId="5" applyNumberFormat="1" applyFont="1" applyFill="1" applyBorder="1" applyAlignment="1" applyProtection="1">
      <alignment horizontal="center" vertical="top" wrapText="1"/>
    </xf>
    <xf numFmtId="0" fontId="4" fillId="0" borderId="13" xfId="5" applyNumberFormat="1" applyFont="1" applyFill="1" applyBorder="1" applyAlignment="1" applyProtection="1">
      <alignment horizontal="center" vertical="top" wrapText="1"/>
    </xf>
    <xf numFmtId="0" fontId="6" fillId="0" borderId="12" xfId="5" applyNumberFormat="1" applyFont="1" applyFill="1" applyBorder="1" applyAlignment="1" applyProtection="1">
      <alignment horizontal="center" vertical="top" wrapText="1"/>
    </xf>
    <xf numFmtId="0" fontId="6" fillId="0" borderId="13" xfId="5" applyNumberFormat="1" applyFont="1" applyFill="1" applyBorder="1" applyAlignment="1" applyProtection="1">
      <alignment horizontal="center" vertical="top" wrapText="1"/>
    </xf>
    <xf numFmtId="0" fontId="18" fillId="0" borderId="12" xfId="3" applyFont="1" applyFill="1" applyBorder="1" applyAlignment="1" applyProtection="1">
      <alignment horizontal="center" vertical="top" wrapText="1"/>
    </xf>
    <xf numFmtId="0" fontId="18" fillId="0" borderId="14" xfId="3" applyFont="1" applyFill="1" applyBorder="1" applyAlignment="1" applyProtection="1">
      <alignment horizontal="center" vertical="top" wrapText="1"/>
    </xf>
    <xf numFmtId="0" fontId="4" fillId="0" borderId="12" xfId="3" applyFont="1" applyFill="1" applyBorder="1" applyAlignment="1" applyProtection="1">
      <alignment horizontal="center" vertical="center" wrapText="1"/>
    </xf>
    <xf numFmtId="0" fontId="4" fillId="0" borderId="14" xfId="3" applyFont="1" applyFill="1" applyBorder="1" applyAlignment="1" applyProtection="1">
      <alignment horizontal="center" vertical="center" wrapText="1"/>
    </xf>
    <xf numFmtId="0" fontId="4" fillId="0" borderId="13" xfId="3" applyFont="1" applyFill="1" applyBorder="1" applyAlignment="1" applyProtection="1">
      <alignment horizontal="center" vertical="center" wrapText="1"/>
    </xf>
    <xf numFmtId="9" fontId="11" fillId="0" borderId="12" xfId="4" applyNumberFormat="1" applyFont="1" applyFill="1" applyBorder="1" applyAlignment="1" applyProtection="1">
      <alignment horizontal="center" vertical="center" wrapText="1" shrinkToFit="1"/>
    </xf>
    <xf numFmtId="9" fontId="11" fillId="0" borderId="14" xfId="4" applyNumberFormat="1" applyFont="1" applyFill="1" applyBorder="1" applyAlignment="1" applyProtection="1">
      <alignment horizontal="center" vertical="center" wrapText="1" shrinkToFit="1"/>
    </xf>
    <xf numFmtId="9" fontId="11" fillId="0" borderId="13" xfId="4" applyNumberFormat="1" applyFont="1" applyFill="1" applyBorder="1" applyAlignment="1" applyProtection="1">
      <alignment horizontal="center" vertical="center" wrapText="1" shrinkToFit="1"/>
    </xf>
    <xf numFmtId="0" fontId="4" fillId="0" borderId="1" xfId="5" applyNumberFormat="1" applyFont="1" applyFill="1" applyBorder="1" applyAlignment="1" applyProtection="1">
      <alignment horizontal="center" vertical="top" wrapText="1"/>
    </xf>
    <xf numFmtId="0" fontId="4" fillId="0" borderId="3" xfId="5" applyNumberFormat="1" applyFont="1" applyFill="1" applyBorder="1" applyAlignment="1" applyProtection="1">
      <alignment horizontal="center" vertical="top" wrapText="1"/>
    </xf>
    <xf numFmtId="0" fontId="4" fillId="0" borderId="5" xfId="5" applyNumberFormat="1" applyFont="1" applyFill="1" applyBorder="1" applyAlignment="1" applyProtection="1">
      <alignment horizontal="center" vertical="top" wrapText="1"/>
    </xf>
    <xf numFmtId="0" fontId="4" fillId="0" borderId="4" xfId="5" applyNumberFormat="1" applyFont="1" applyFill="1" applyBorder="1" applyAlignment="1" applyProtection="1">
      <alignment horizontal="center" vertical="top" wrapText="1"/>
    </xf>
    <xf numFmtId="0" fontId="15" fillId="0" borderId="9" xfId="3" applyFont="1" applyFill="1" applyBorder="1" applyAlignment="1" applyProtection="1">
      <alignment horizontal="center" vertical="center"/>
    </xf>
    <xf numFmtId="0" fontId="15" fillId="0" borderId="10" xfId="3" applyFont="1" applyFill="1" applyBorder="1" applyAlignment="1" applyProtection="1">
      <alignment horizontal="center" vertical="center"/>
    </xf>
    <xf numFmtId="0" fontId="15" fillId="0" borderId="11" xfId="3" applyFont="1" applyFill="1" applyBorder="1" applyAlignment="1" applyProtection="1">
      <alignment horizontal="center" vertical="center"/>
    </xf>
    <xf numFmtId="0" fontId="4" fillId="0" borderId="12" xfId="3" applyFont="1" applyFill="1" applyBorder="1" applyAlignment="1" applyProtection="1">
      <alignment horizontal="center" vertical="top" wrapText="1"/>
    </xf>
    <xf numFmtId="0" fontId="4" fillId="0" borderId="14" xfId="3" applyFont="1" applyFill="1" applyBorder="1" applyAlignment="1" applyProtection="1">
      <alignment horizontal="center" vertical="top" wrapText="1"/>
    </xf>
    <xf numFmtId="0" fontId="4" fillId="0" borderId="13" xfId="3" applyFont="1" applyFill="1" applyBorder="1" applyAlignment="1" applyProtection="1">
      <alignment horizontal="center" vertical="top" wrapText="1"/>
    </xf>
    <xf numFmtId="0" fontId="4" fillId="0" borderId="1" xfId="4" applyFont="1" applyFill="1" applyBorder="1" applyAlignment="1">
      <alignment horizontal="left" vertical="top" wrapText="1"/>
    </xf>
    <xf numFmtId="0" fontId="4" fillId="0" borderId="2" xfId="4" applyFont="1" applyFill="1" applyBorder="1" applyAlignment="1">
      <alignment horizontal="left" vertical="top" wrapText="1"/>
    </xf>
    <xf numFmtId="0" fontId="4" fillId="0" borderId="5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6" xfId="4" applyFont="1" applyFill="1" applyBorder="1" applyAlignment="1">
      <alignment horizontal="left" vertical="top" wrapText="1"/>
    </xf>
    <xf numFmtId="0" fontId="4" fillId="0" borderId="7" xfId="4" applyFont="1" applyFill="1" applyBorder="1" applyAlignment="1">
      <alignment horizontal="left" vertical="top" wrapText="1"/>
    </xf>
    <xf numFmtId="0" fontId="52" fillId="0" borderId="12" xfId="4" applyFont="1" applyFill="1" applyBorder="1" applyAlignment="1">
      <alignment horizontal="center" vertical="center" wrapText="1"/>
    </xf>
    <xf numFmtId="0" fontId="52" fillId="0" borderId="14" xfId="4" applyFont="1" applyFill="1" applyBorder="1" applyAlignment="1">
      <alignment horizontal="center" vertical="center" wrapText="1"/>
    </xf>
    <xf numFmtId="0" fontId="52" fillId="0" borderId="13" xfId="4" applyFont="1" applyFill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top" wrapText="1"/>
    </xf>
    <xf numFmtId="0" fontId="4" fillId="0" borderId="13" xfId="4" applyFont="1" applyBorder="1" applyAlignment="1">
      <alignment horizontal="center" vertical="top" wrapText="1"/>
    </xf>
    <xf numFmtId="0" fontId="4" fillId="0" borderId="1" xfId="4" applyFont="1" applyBorder="1" applyAlignment="1">
      <alignment horizontal="center" vertical="top" wrapText="1"/>
    </xf>
    <xf numFmtId="0" fontId="4" fillId="0" borderId="3" xfId="4" applyFont="1" applyBorder="1" applyAlignment="1">
      <alignment horizontal="center" vertical="top" wrapText="1"/>
    </xf>
    <xf numFmtId="0" fontId="4" fillId="0" borderId="6" xfId="4" applyFont="1" applyBorder="1" applyAlignment="1">
      <alignment horizontal="center" vertical="top" wrapText="1"/>
    </xf>
    <xf numFmtId="0" fontId="4" fillId="0" borderId="8" xfId="4" applyFont="1" applyBorder="1" applyAlignment="1">
      <alignment horizontal="center" vertical="top" wrapText="1"/>
    </xf>
    <xf numFmtId="0" fontId="0" fillId="0" borderId="15" xfId="0" applyBorder="1" applyAlignment="1">
      <alignment horizontal="left" vertical="top" wrapText="1"/>
    </xf>
    <xf numFmtId="0" fontId="6" fillId="3" borderId="9" xfId="3" applyFont="1" applyFill="1" applyBorder="1" applyAlignment="1">
      <alignment horizontal="center"/>
    </xf>
    <xf numFmtId="0" fontId="6" fillId="3" borderId="10" xfId="3" applyFont="1" applyFill="1" applyBorder="1" applyAlignment="1">
      <alignment horizontal="center"/>
    </xf>
    <xf numFmtId="0" fontId="6" fillId="3" borderId="11" xfId="3" applyFont="1" applyFill="1" applyBorder="1" applyAlignment="1">
      <alignment horizontal="center"/>
    </xf>
    <xf numFmtId="0" fontId="19" fillId="0" borderId="15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70" fontId="32" fillId="0" borderId="49" xfId="22" applyNumberFormat="1" applyFont="1" applyFill="1" applyBorder="1" applyAlignment="1" applyProtection="1">
      <alignment horizontal="left" vertical="center" wrapText="1"/>
    </xf>
    <xf numFmtId="170" fontId="32" fillId="0" borderId="10" xfId="22" applyNumberFormat="1" applyFont="1" applyFill="1" applyBorder="1" applyAlignment="1" applyProtection="1">
      <alignment horizontal="left" vertical="center" wrapText="1"/>
    </xf>
    <xf numFmtId="10" fontId="33" fillId="0" borderId="9" xfId="22" applyNumberFormat="1" applyFont="1" applyFill="1" applyBorder="1" applyAlignment="1" applyProtection="1">
      <alignment horizontal="center" vertical="center"/>
    </xf>
    <xf numFmtId="10" fontId="33" fillId="0" borderId="50" xfId="22" applyNumberFormat="1" applyFont="1" applyFill="1" applyBorder="1" applyAlignment="1" applyProtection="1">
      <alignment horizontal="center" vertical="center"/>
    </xf>
    <xf numFmtId="0" fontId="31" fillId="0" borderId="20" xfId="21" applyFont="1" applyFill="1" applyBorder="1" applyAlignment="1" applyProtection="1">
      <alignment horizontal="center" vertical="center"/>
    </xf>
    <xf numFmtId="0" fontId="31" fillId="0" borderId="21" xfId="21" applyFont="1" applyFill="1" applyBorder="1" applyAlignment="1" applyProtection="1">
      <alignment horizontal="center" vertical="center"/>
    </xf>
    <xf numFmtId="0" fontId="31" fillId="0" borderId="16" xfId="21" applyFont="1" applyFill="1" applyBorder="1" applyAlignment="1" applyProtection="1">
      <alignment horizontal="center" vertical="center"/>
    </xf>
    <xf numFmtId="0" fontId="31" fillId="0" borderId="17" xfId="21" applyFont="1" applyFill="1" applyBorder="1" applyAlignment="1" applyProtection="1">
      <alignment horizontal="center" vertical="center"/>
    </xf>
    <xf numFmtId="0" fontId="31" fillId="0" borderId="18" xfId="21" applyFont="1" applyFill="1" applyBorder="1" applyAlignment="1" applyProtection="1">
      <alignment horizontal="center" vertical="center"/>
    </xf>
    <xf numFmtId="0" fontId="25" fillId="0" borderId="5" xfId="20" applyFont="1" applyFill="1" applyBorder="1" applyAlignment="1" applyProtection="1">
      <alignment horizontal="center" vertical="center" wrapText="1"/>
    </xf>
    <xf numFmtId="0" fontId="25" fillId="0" borderId="4" xfId="20" applyFont="1" applyFill="1" applyBorder="1" applyAlignment="1" applyProtection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 wrapText="1"/>
    </xf>
    <xf numFmtId="0" fontId="29" fillId="0" borderId="17" xfId="20" applyFont="1" applyFill="1" applyBorder="1" applyAlignment="1" applyProtection="1">
      <alignment horizontal="center" vertical="center" wrapText="1"/>
    </xf>
    <xf numFmtId="0" fontId="29" fillId="0" borderId="18" xfId="20" applyFont="1" applyFill="1" applyBorder="1" applyAlignment="1" applyProtection="1">
      <alignment horizontal="center" vertical="center" wrapText="1"/>
    </xf>
    <xf numFmtId="0" fontId="29" fillId="0" borderId="19" xfId="20" applyFont="1" applyFill="1" applyBorder="1" applyAlignment="1" applyProtection="1">
      <alignment horizontal="center" vertical="center" wrapText="1"/>
    </xf>
    <xf numFmtId="0" fontId="29" fillId="0" borderId="0" xfId="20" applyFont="1" applyFill="1" applyBorder="1" applyAlignment="1" applyProtection="1">
      <alignment horizontal="center" vertical="center" wrapText="1"/>
    </xf>
    <xf numFmtId="0" fontId="29" fillId="0" borderId="22" xfId="20" applyFont="1" applyFill="1" applyBorder="1" applyAlignment="1" applyProtection="1">
      <alignment horizontal="center" vertical="center" wrapText="1"/>
    </xf>
    <xf numFmtId="0" fontId="22" fillId="0" borderId="6" xfId="20" applyFont="1" applyFill="1" applyBorder="1" applyAlignment="1" applyProtection="1">
      <alignment horizontal="center" vertical="center" wrapText="1"/>
    </xf>
    <xf numFmtId="0" fontId="22" fillId="0" borderId="8" xfId="20" applyFont="1" applyFill="1" applyBorder="1" applyAlignment="1" applyProtection="1">
      <alignment horizontal="center" vertical="center" wrapText="1"/>
    </xf>
    <xf numFmtId="0" fontId="22" fillId="0" borderId="5" xfId="20" applyFont="1" applyFill="1" applyBorder="1" applyAlignment="1" applyProtection="1">
      <alignment horizontal="center" vertical="center" wrapText="1"/>
    </xf>
    <xf numFmtId="0" fontId="22" fillId="0" borderId="33" xfId="20" applyFont="1" applyFill="1" applyBorder="1" applyAlignment="1" applyProtection="1">
      <alignment horizontal="center" vertical="center" wrapText="1"/>
    </xf>
    <xf numFmtId="0" fontId="21" fillId="0" borderId="12" xfId="21" applyFont="1" applyFill="1" applyBorder="1" applyAlignment="1" applyProtection="1">
      <alignment horizontal="center" wrapText="1"/>
    </xf>
    <xf numFmtId="0" fontId="21" fillId="0" borderId="13" xfId="21" applyFont="1" applyFill="1" applyBorder="1" applyAlignment="1" applyProtection="1">
      <alignment horizontal="center" wrapText="1"/>
    </xf>
    <xf numFmtId="0" fontId="29" fillId="0" borderId="19" xfId="21" applyFont="1" applyFill="1" applyBorder="1" applyAlignment="1" applyProtection="1">
      <alignment horizontal="center" vertical="center"/>
    </xf>
    <xf numFmtId="0" fontId="29" fillId="0" borderId="0" xfId="21" applyFont="1" applyFill="1" applyBorder="1" applyAlignment="1" applyProtection="1">
      <alignment horizontal="center" vertical="center"/>
    </xf>
    <xf numFmtId="0" fontId="29" fillId="0" borderId="22" xfId="21" applyFont="1" applyFill="1" applyBorder="1" applyAlignment="1" applyProtection="1">
      <alignment horizontal="center" vertical="center"/>
    </xf>
    <xf numFmtId="0" fontId="24" fillId="0" borderId="49" xfId="21" applyFont="1" applyFill="1" applyBorder="1" applyAlignment="1" applyProtection="1">
      <alignment horizontal="center" vertical="center"/>
    </xf>
    <xf numFmtId="0" fontId="24" fillId="0" borderId="10" xfId="21" applyFont="1" applyFill="1" applyBorder="1" applyAlignment="1" applyProtection="1">
      <alignment horizontal="center" vertical="center"/>
    </xf>
    <xf numFmtId="0" fontId="24" fillId="0" borderId="50" xfId="21" applyFont="1" applyFill="1" applyBorder="1" applyAlignment="1" applyProtection="1">
      <alignment horizontal="center" vertical="center"/>
    </xf>
    <xf numFmtId="0" fontId="24" fillId="0" borderId="23" xfId="21" applyFont="1" applyFill="1" applyBorder="1" applyAlignment="1" applyProtection="1">
      <alignment horizontal="center" vertical="center"/>
    </xf>
    <xf numFmtId="0" fontId="24" fillId="0" borderId="24" xfId="21" applyFont="1" applyFill="1" applyBorder="1" applyAlignment="1" applyProtection="1">
      <alignment horizontal="center" vertical="center"/>
    </xf>
    <xf numFmtId="0" fontId="24" fillId="0" borderId="25" xfId="21" applyFont="1" applyFill="1" applyBorder="1" applyAlignment="1" applyProtection="1">
      <alignment horizontal="center" vertical="center"/>
    </xf>
    <xf numFmtId="170" fontId="23" fillId="0" borderId="15" xfId="20" applyNumberFormat="1" applyFont="1" applyFill="1" applyBorder="1" applyAlignment="1" applyProtection="1">
      <alignment horizontal="left" vertical="center" wrapText="1"/>
    </xf>
    <xf numFmtId="0" fontId="21" fillId="0" borderId="14" xfId="20" applyFont="1" applyBorder="1" applyAlignment="1" applyProtection="1">
      <alignment horizontal="center" vertical="center" wrapText="1"/>
    </xf>
    <xf numFmtId="0" fontId="21" fillId="0" borderId="14" xfId="20" applyFont="1" applyFill="1" applyBorder="1" applyAlignment="1" applyProtection="1">
      <alignment horizontal="center" vertical="center" wrapText="1"/>
    </xf>
    <xf numFmtId="0" fontId="21" fillId="0" borderId="13" xfId="20" applyFont="1" applyFill="1" applyBorder="1" applyAlignment="1" applyProtection="1">
      <alignment horizontal="center" vertical="center" wrapText="1"/>
    </xf>
    <xf numFmtId="0" fontId="22" fillId="0" borderId="4" xfId="20" applyFont="1" applyFill="1" applyBorder="1" applyAlignment="1" applyProtection="1">
      <alignment horizontal="center" vertical="center" wrapText="1"/>
    </xf>
    <xf numFmtId="0" fontId="24" fillId="0" borderId="12" xfId="21" applyFont="1" applyBorder="1" applyAlignment="1" applyProtection="1">
      <alignment horizontal="center" vertical="center"/>
    </xf>
    <xf numFmtId="0" fontId="24" fillId="0" borderId="1" xfId="21" applyFont="1" applyBorder="1" applyAlignment="1" applyProtection="1">
      <alignment horizontal="center" vertical="center"/>
    </xf>
    <xf numFmtId="0" fontId="24" fillId="0" borderId="2" xfId="21" applyFont="1" applyBorder="1" applyAlignment="1" applyProtection="1">
      <alignment horizontal="center" vertical="center"/>
    </xf>
    <xf numFmtId="0" fontId="31" fillId="0" borderId="20" xfId="21" applyFont="1" applyBorder="1" applyAlignment="1" applyProtection="1">
      <alignment horizontal="center" vertical="center"/>
    </xf>
    <xf numFmtId="0" fontId="31" fillId="0" borderId="21" xfId="21" applyFont="1" applyBorder="1" applyAlignment="1" applyProtection="1">
      <alignment horizontal="center" vertical="center"/>
    </xf>
    <xf numFmtId="0" fontId="31" fillId="0" borderId="27" xfId="21" applyFont="1" applyBorder="1" applyAlignment="1" applyProtection="1">
      <alignment horizontal="center" vertical="center"/>
    </xf>
    <xf numFmtId="0" fontId="23" fillId="0" borderId="34" xfId="20" applyFont="1" applyFill="1" applyBorder="1" applyAlignment="1" applyProtection="1">
      <alignment horizontal="left" vertical="center"/>
    </xf>
    <xf numFmtId="0" fontId="23" fillId="0" borderId="24" xfId="20" applyFont="1" applyFill="1" applyBorder="1" applyAlignment="1" applyProtection="1">
      <alignment horizontal="left" vertical="center"/>
    </xf>
    <xf numFmtId="0" fontId="23" fillId="0" borderId="35" xfId="20" applyFont="1" applyFill="1" applyBorder="1" applyAlignment="1" applyProtection="1">
      <alignment horizontal="left" vertical="center"/>
    </xf>
    <xf numFmtId="0" fontId="22" fillId="0" borderId="37" xfId="20" applyFont="1" applyFill="1" applyBorder="1" applyAlignment="1" applyProtection="1">
      <alignment horizontal="center" vertical="center"/>
    </xf>
    <xf numFmtId="0" fontId="24" fillId="0" borderId="38" xfId="20" applyFont="1" applyFill="1" applyBorder="1" applyAlignment="1" applyProtection="1">
      <alignment horizontal="center" vertical="center"/>
    </xf>
    <xf numFmtId="0" fontId="21" fillId="0" borderId="51" xfId="20" applyFont="1" applyFill="1" applyBorder="1" applyAlignment="1" applyProtection="1">
      <alignment horizontal="center" vertical="center" wrapText="1"/>
    </xf>
    <xf numFmtId="0" fontId="21" fillId="0" borderId="52" xfId="20" applyFont="1" applyFill="1" applyBorder="1" applyAlignment="1" applyProtection="1">
      <alignment horizontal="center" vertical="center" wrapText="1"/>
    </xf>
    <xf numFmtId="0" fontId="21" fillId="0" borderId="5" xfId="20" applyFont="1" applyFill="1" applyBorder="1" applyAlignment="1" applyProtection="1">
      <alignment horizontal="center" vertical="center" wrapText="1"/>
    </xf>
    <xf numFmtId="0" fontId="21" fillId="0" borderId="4" xfId="20" applyFont="1" applyFill="1" applyBorder="1" applyAlignment="1" applyProtection="1">
      <alignment horizontal="center" vertical="center" wrapText="1"/>
    </xf>
    <xf numFmtId="0" fontId="21" fillId="0" borderId="6" xfId="20" applyFont="1" applyFill="1" applyBorder="1" applyAlignment="1" applyProtection="1">
      <alignment horizontal="center" vertical="center" wrapText="1"/>
    </xf>
    <xf numFmtId="0" fontId="21" fillId="0" borderId="8" xfId="20" applyFont="1" applyFill="1" applyBorder="1" applyAlignment="1" applyProtection="1">
      <alignment horizontal="center" vertical="center" wrapText="1"/>
    </xf>
    <xf numFmtId="0" fontId="45" fillId="0" borderId="2" xfId="20" applyNumberFormat="1" applyFont="1" applyFill="1" applyBorder="1" applyAlignment="1" applyProtection="1">
      <alignment horizontal="left" vertical="top"/>
    </xf>
    <xf numFmtId="0" fontId="45" fillId="0" borderId="3" xfId="20" applyNumberFormat="1" applyFont="1" applyFill="1" applyBorder="1" applyAlignment="1" applyProtection="1">
      <alignment horizontal="left" vertical="top"/>
    </xf>
    <xf numFmtId="0" fontId="45" fillId="0" borderId="7" xfId="20" applyNumberFormat="1" applyFont="1" applyFill="1" applyBorder="1" applyAlignment="1" applyProtection="1">
      <alignment horizontal="left" vertical="top"/>
    </xf>
    <xf numFmtId="0" fontId="45" fillId="0" borderId="8" xfId="20" applyNumberFormat="1" applyFont="1" applyFill="1" applyBorder="1" applyAlignment="1" applyProtection="1">
      <alignment horizontal="left" vertical="top"/>
    </xf>
    <xf numFmtId="0" fontId="23" fillId="0" borderId="1" xfId="20" applyFont="1" applyFill="1" applyBorder="1" applyAlignment="1" applyProtection="1">
      <alignment horizontal="left" vertical="center"/>
    </xf>
    <xf numFmtId="0" fontId="23" fillId="0" borderId="2" xfId="20" applyFont="1" applyFill="1" applyBorder="1" applyAlignment="1" applyProtection="1">
      <alignment horizontal="left" vertical="center"/>
    </xf>
    <xf numFmtId="0" fontId="23" fillId="0" borderId="3" xfId="20" applyFont="1" applyFill="1" applyBorder="1" applyAlignment="1" applyProtection="1">
      <alignment horizontal="left" vertical="center"/>
    </xf>
    <xf numFmtId="0" fontId="23" fillId="0" borderId="5" xfId="20" applyFont="1" applyFill="1" applyBorder="1" applyAlignment="1" applyProtection="1">
      <alignment horizontal="left" vertical="top"/>
    </xf>
    <xf numFmtId="0" fontId="23" fillId="0" borderId="0" xfId="20" applyFont="1" applyFill="1" applyBorder="1" applyAlignment="1" applyProtection="1">
      <alignment horizontal="left" vertical="top"/>
    </xf>
    <xf numFmtId="0" fontId="23" fillId="0" borderId="4" xfId="20" applyFont="1" applyFill="1" applyBorder="1" applyAlignment="1" applyProtection="1">
      <alignment horizontal="left" vertical="top"/>
    </xf>
    <xf numFmtId="0" fontId="22" fillId="0" borderId="15" xfId="20" applyFont="1" applyFill="1" applyBorder="1" applyAlignment="1" applyProtection="1">
      <alignment horizontal="center" vertical="center"/>
    </xf>
    <xf numFmtId="0" fontId="22" fillId="0" borderId="9" xfId="20" applyFont="1" applyFill="1" applyBorder="1" applyAlignment="1" applyProtection="1">
      <alignment horizontal="center" vertical="center"/>
    </xf>
    <xf numFmtId="0" fontId="21" fillId="0" borderId="9" xfId="20" applyFont="1" applyFill="1" applyBorder="1" applyAlignment="1" applyProtection="1">
      <alignment horizontal="right" vertical="center"/>
    </xf>
    <xf numFmtId="0" fontId="21" fillId="0" borderId="10" xfId="20" applyFont="1" applyFill="1" applyBorder="1" applyAlignment="1" applyProtection="1">
      <alignment horizontal="right" vertical="center"/>
    </xf>
    <xf numFmtId="14" fontId="22" fillId="0" borderId="10" xfId="20" applyNumberFormat="1" applyFont="1" applyFill="1" applyBorder="1" applyAlignment="1" applyProtection="1">
      <alignment horizontal="center" vertical="center"/>
    </xf>
    <xf numFmtId="14" fontId="22" fillId="0" borderId="11" xfId="20" applyNumberFormat="1" applyFont="1" applyFill="1" applyBorder="1" applyAlignment="1" applyProtection="1">
      <alignment horizontal="center" vertical="center"/>
    </xf>
    <xf numFmtId="0" fontId="21" fillId="0" borderId="1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 wrapText="1"/>
    </xf>
    <xf numFmtId="2" fontId="29" fillId="0" borderId="49" xfId="3" applyNumberFormat="1" applyFont="1" applyFill="1" applyBorder="1" applyAlignment="1">
      <alignment horizontal="left" vertical="center" wrapText="1"/>
    </xf>
    <xf numFmtId="2" fontId="29" fillId="0" borderId="10" xfId="3" applyNumberFormat="1" applyFont="1" applyFill="1" applyBorder="1" applyAlignment="1">
      <alignment horizontal="left" vertical="center" wrapText="1"/>
    </xf>
    <xf numFmtId="2" fontId="29" fillId="0" borderId="11" xfId="3" applyNumberFormat="1" applyFont="1" applyFill="1" applyBorder="1" applyAlignment="1">
      <alignment horizontal="left" vertical="center" wrapText="1"/>
    </xf>
    <xf numFmtId="2" fontId="29" fillId="0" borderId="19" xfId="3" applyNumberFormat="1" applyFont="1" applyFill="1" applyBorder="1" applyAlignment="1">
      <alignment horizontal="left" vertical="center" wrapText="1"/>
    </xf>
    <xf numFmtId="2" fontId="29" fillId="0" borderId="0" xfId="3" applyNumberFormat="1" applyFont="1" applyFill="1" applyBorder="1" applyAlignment="1">
      <alignment horizontal="left" vertical="center" wrapText="1"/>
    </xf>
    <xf numFmtId="2" fontId="29" fillId="0" borderId="4" xfId="3" applyNumberFormat="1" applyFont="1" applyFill="1" applyBorder="1" applyAlignment="1">
      <alignment horizontal="left" vertical="center" wrapText="1"/>
    </xf>
    <xf numFmtId="0" fontId="19" fillId="0" borderId="39" xfId="3" applyFont="1" applyFill="1" applyBorder="1" applyAlignment="1">
      <alignment horizontal="center" vertical="center" wrapText="1"/>
    </xf>
    <xf numFmtId="0" fontId="19" fillId="0" borderId="40" xfId="3" applyFont="1" applyFill="1" applyBorder="1" applyAlignment="1">
      <alignment horizontal="center" vertical="center" wrapText="1"/>
    </xf>
    <xf numFmtId="0" fontId="19" fillId="0" borderId="41" xfId="3" applyFont="1" applyFill="1" applyBorder="1" applyAlignment="1">
      <alignment horizontal="center" vertical="center" wrapText="1"/>
    </xf>
    <xf numFmtId="0" fontId="19" fillId="0" borderId="42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 wrapText="1"/>
    </xf>
    <xf numFmtId="0" fontId="19" fillId="0" borderId="43" xfId="3" applyFont="1" applyFill="1" applyBorder="1" applyAlignment="1">
      <alignment horizontal="center" vertical="center" wrapText="1"/>
    </xf>
    <xf numFmtId="0" fontId="29" fillId="0" borderId="44" xfId="3" applyFont="1" applyFill="1" applyBorder="1" applyAlignment="1">
      <alignment horizontal="center" vertical="center" wrapText="1"/>
    </xf>
    <xf numFmtId="0" fontId="29" fillId="0" borderId="15" xfId="3" applyFont="1" applyFill="1" applyBorder="1" applyAlignment="1">
      <alignment horizontal="center" vertical="center" wrapText="1"/>
    </xf>
    <xf numFmtId="0" fontId="24" fillId="0" borderId="47" xfId="3" quotePrefix="1" applyFont="1" applyBorder="1" applyAlignment="1">
      <alignment horizontal="center"/>
    </xf>
    <xf numFmtId="0" fontId="24" fillId="0" borderId="37" xfId="3" quotePrefix="1" applyFont="1" applyBorder="1" applyAlignment="1">
      <alignment horizontal="center"/>
    </xf>
    <xf numFmtId="2" fontId="29" fillId="0" borderId="32" xfId="3" applyNumberFormat="1" applyFont="1" applyFill="1" applyBorder="1" applyAlignment="1">
      <alignment horizontal="left" vertical="center" wrapText="1"/>
    </xf>
    <xf numFmtId="2" fontId="29" fillId="0" borderId="7" xfId="3" applyNumberFormat="1" applyFont="1" applyFill="1" applyBorder="1" applyAlignment="1">
      <alignment horizontal="left" vertical="center" wrapText="1"/>
    </xf>
    <xf numFmtId="2" fontId="29" fillId="0" borderId="8" xfId="3" applyNumberFormat="1" applyFont="1" applyFill="1" applyBorder="1" applyAlignment="1">
      <alignment horizontal="left" vertical="center" wrapText="1"/>
    </xf>
    <xf numFmtId="2" fontId="22" fillId="4" borderId="13" xfId="3" applyNumberFormat="1" applyFont="1" applyFill="1" applyBorder="1" applyAlignment="1" applyProtection="1">
      <alignment horizontal="left" vertical="center" wrapText="1"/>
      <protection locked="0"/>
    </xf>
    <xf numFmtId="0" fontId="21" fillId="0" borderId="12" xfId="3" applyFont="1" applyBorder="1" applyAlignment="1">
      <alignment horizontal="center" vertical="center" wrapText="1"/>
    </xf>
    <xf numFmtId="0" fontId="21" fillId="0" borderId="14" xfId="3" applyFont="1" applyBorder="1" applyAlignment="1">
      <alignment horizontal="center" vertical="center" wrapText="1"/>
    </xf>
    <xf numFmtId="0" fontId="21" fillId="0" borderId="38" xfId="3" applyFont="1" applyBorder="1" applyAlignment="1">
      <alignment horizontal="center" vertical="center" wrapText="1"/>
    </xf>
    <xf numFmtId="0" fontId="21" fillId="0" borderId="13" xfId="3" applyFont="1" applyBorder="1" applyAlignment="1">
      <alignment horizontal="center" vertical="center" wrapText="1"/>
    </xf>
    <xf numFmtId="0" fontId="21" fillId="0" borderId="3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0" fontId="21" fillId="0" borderId="12" xfId="3" applyFont="1" applyBorder="1" applyAlignment="1">
      <alignment horizontal="center" wrapText="1"/>
    </xf>
    <xf numFmtId="0" fontId="21" fillId="0" borderId="13" xfId="3" applyFont="1" applyBorder="1" applyAlignment="1">
      <alignment horizontal="center" wrapText="1"/>
    </xf>
    <xf numFmtId="0" fontId="24" fillId="0" borderId="37" xfId="3" applyFont="1" applyBorder="1" applyAlignment="1">
      <alignment horizontal="center" vertical="center"/>
    </xf>
    <xf numFmtId="0" fontId="23" fillId="0" borderId="34" xfId="3" applyFont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4" fillId="0" borderId="38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7" fillId="0" borderId="5" xfId="3" applyFont="1" applyFill="1" applyBorder="1" applyAlignment="1" applyProtection="1">
      <alignment horizontal="center" vertical="center" wrapText="1"/>
    </xf>
    <xf numFmtId="0" fontId="27" fillId="0" borderId="4" xfId="3" applyFont="1" applyFill="1" applyBorder="1" applyAlignment="1" applyProtection="1">
      <alignment horizontal="center" vertical="center" wrapText="1"/>
    </xf>
    <xf numFmtId="0" fontId="28" fillId="0" borderId="11" xfId="3" applyFont="1" applyBorder="1" applyAlignment="1">
      <alignment horizontal="left" vertical="top" wrapText="1"/>
    </xf>
    <xf numFmtId="0" fontId="28" fillId="0" borderId="15" xfId="3" applyFont="1" applyBorder="1" applyAlignment="1">
      <alignment horizontal="left" vertical="top" wrapText="1"/>
    </xf>
    <xf numFmtId="0" fontId="28" fillId="0" borderId="12" xfId="3" applyFont="1" applyBorder="1" applyAlignment="1">
      <alignment horizontal="left" vertical="top" wrapText="1"/>
    </xf>
    <xf numFmtId="0" fontId="23" fillId="0" borderId="1" xfId="3" applyFont="1" applyBorder="1" applyAlignment="1">
      <alignment horizontal="left" vertical="center"/>
    </xf>
    <xf numFmtId="0" fontId="23" fillId="0" borderId="2" xfId="3" applyFont="1" applyBorder="1" applyAlignment="1">
      <alignment horizontal="left" vertical="center"/>
    </xf>
    <xf numFmtId="0" fontId="23" fillId="0" borderId="3" xfId="3" applyFont="1" applyBorder="1" applyAlignment="1">
      <alignment horizontal="left" vertical="center"/>
    </xf>
    <xf numFmtId="0" fontId="23" fillId="0" borderId="5" xfId="3" applyFont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23" fillId="0" borderId="4" xfId="3" applyFont="1" applyBorder="1" applyAlignment="1">
      <alignment horizontal="left" vertical="center"/>
    </xf>
    <xf numFmtId="0" fontId="22" fillId="0" borderId="15" xfId="3" applyFont="1" applyBorder="1" applyAlignment="1">
      <alignment horizontal="left" vertical="center"/>
    </xf>
    <xf numFmtId="0" fontId="22" fillId="0" borderId="9" xfId="3" applyFont="1" applyBorder="1" applyAlignment="1">
      <alignment horizontal="left" vertical="center"/>
    </xf>
    <xf numFmtId="0" fontId="21" fillId="0" borderId="9" xfId="3" applyFont="1" applyBorder="1" applyAlignment="1">
      <alignment horizontal="right" vertical="center"/>
    </xf>
    <xf numFmtId="0" fontId="21" fillId="0" borderId="10" xfId="3" applyFont="1" applyBorder="1" applyAlignment="1">
      <alignment horizontal="right" vertical="center"/>
    </xf>
    <xf numFmtId="14" fontId="22" fillId="0" borderId="10" xfId="3" applyNumberFormat="1" applyFont="1" applyBorder="1" applyAlignment="1">
      <alignment horizontal="center" vertical="center"/>
    </xf>
    <xf numFmtId="14" fontId="22" fillId="0" borderId="11" xfId="3" applyNumberFormat="1" applyFont="1" applyBorder="1" applyAlignment="1">
      <alignment horizontal="center" vertical="center"/>
    </xf>
    <xf numFmtId="0" fontId="38" fillId="0" borderId="24" xfId="3" applyFont="1" applyBorder="1" applyAlignment="1">
      <alignment horizontal="left" vertical="center"/>
    </xf>
    <xf numFmtId="0" fontId="38" fillId="0" borderId="35" xfId="3" applyFont="1" applyBorder="1" applyAlignment="1">
      <alignment horizontal="left" vertical="center"/>
    </xf>
    <xf numFmtId="166" fontId="28" fillId="0" borderId="34" xfId="3" applyNumberFormat="1" applyFont="1" applyFill="1" applyBorder="1" applyAlignment="1">
      <alignment horizontal="center" vertical="center"/>
    </xf>
    <xf numFmtId="166" fontId="28" fillId="0" borderId="35" xfId="3" applyNumberFormat="1" applyFont="1" applyFill="1" applyBorder="1" applyAlignment="1">
      <alignment horizontal="center" vertical="center"/>
    </xf>
    <xf numFmtId="166" fontId="28" fillId="0" borderId="24" xfId="3" applyNumberFormat="1" applyFont="1" applyFill="1" applyBorder="1" applyAlignment="1">
      <alignment horizontal="center" vertical="center"/>
    </xf>
    <xf numFmtId="0" fontId="38" fillId="0" borderId="34" xfId="3" applyFont="1" applyBorder="1" applyAlignment="1">
      <alignment horizontal="center" vertical="center"/>
    </xf>
    <xf numFmtId="0" fontId="38" fillId="0" borderId="24" xfId="3" applyFont="1" applyBorder="1" applyAlignment="1">
      <alignment horizontal="center" vertical="center"/>
    </xf>
    <xf numFmtId="166" fontId="28" fillId="4" borderId="24" xfId="3" applyNumberFormat="1" applyFont="1" applyFill="1" applyBorder="1" applyAlignment="1">
      <alignment horizontal="center" vertical="center"/>
    </xf>
    <xf numFmtId="10" fontId="22" fillId="0" borderId="1" xfId="6" applyNumberFormat="1" applyFont="1" applyBorder="1" applyAlignment="1">
      <alignment horizontal="center" vertical="center"/>
    </xf>
    <xf numFmtId="10" fontId="22" fillId="0" borderId="3" xfId="6" applyNumberFormat="1" applyFont="1" applyBorder="1" applyAlignment="1">
      <alignment horizontal="center" vertical="center"/>
    </xf>
    <xf numFmtId="166" fontId="22" fillId="0" borderId="1" xfId="3" applyNumberFormat="1" applyFont="1" applyBorder="1" applyAlignment="1">
      <alignment horizontal="center" vertical="center"/>
    </xf>
    <xf numFmtId="166" fontId="22" fillId="0" borderId="3" xfId="3" applyNumberFormat="1" applyFont="1" applyBorder="1" applyAlignment="1">
      <alignment horizontal="center" vertical="center"/>
    </xf>
    <xf numFmtId="0" fontId="22" fillId="0" borderId="5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10" fontId="22" fillId="0" borderId="5" xfId="6" applyNumberFormat="1" applyFont="1" applyBorder="1" applyAlignment="1">
      <alignment horizontal="center" vertical="center"/>
    </xf>
    <xf numFmtId="10" fontId="22" fillId="0" borderId="4" xfId="6" applyNumberFormat="1" applyFont="1" applyBorder="1" applyAlignment="1">
      <alignment horizontal="center" vertical="center"/>
    </xf>
    <xf numFmtId="166" fontId="22" fillId="0" borderId="5" xfId="3" applyNumberFormat="1" applyFont="1" applyBorder="1" applyAlignment="1">
      <alignment horizontal="center" vertical="center"/>
    </xf>
    <xf numFmtId="166" fontId="22" fillId="0" borderId="4" xfId="3" applyNumberFormat="1" applyFont="1" applyBorder="1" applyAlignment="1">
      <alignment horizontal="center" vertical="center"/>
    </xf>
    <xf numFmtId="0" fontId="22" fillId="0" borderId="34" xfId="3" applyFont="1" applyBorder="1" applyAlignment="1">
      <alignment horizontal="left" vertical="center"/>
    </xf>
    <xf numFmtId="0" fontId="22" fillId="0" borderId="24" xfId="3" applyFont="1" applyBorder="1" applyAlignment="1">
      <alignment horizontal="left" vertical="center"/>
    </xf>
    <xf numFmtId="10" fontId="22" fillId="0" borderId="34" xfId="6" applyNumberFormat="1" applyFont="1" applyBorder="1" applyAlignment="1">
      <alignment horizontal="center" vertical="center"/>
    </xf>
    <xf numFmtId="10" fontId="22" fillId="0" borderId="35" xfId="6" applyNumberFormat="1" applyFont="1" applyBorder="1" applyAlignment="1">
      <alignment horizontal="center" vertical="center"/>
    </xf>
    <xf numFmtId="166" fontId="22" fillId="0" borderId="34" xfId="3" applyNumberFormat="1" applyFont="1" applyBorder="1" applyAlignment="1">
      <alignment horizontal="center" vertical="center"/>
    </xf>
    <xf numFmtId="166" fontId="22" fillId="0" borderId="35" xfId="3" applyNumberFormat="1" applyFont="1" applyBorder="1" applyAlignment="1">
      <alignment horizontal="center" vertical="center"/>
    </xf>
    <xf numFmtId="0" fontId="38" fillId="0" borderId="31" xfId="3" applyFont="1" applyBorder="1" applyAlignment="1">
      <alignment horizontal="center" vertical="center"/>
    </xf>
    <xf numFmtId="0" fontId="38" fillId="0" borderId="36" xfId="3" applyFont="1" applyBorder="1" applyAlignment="1">
      <alignment horizontal="center" vertical="center"/>
    </xf>
    <xf numFmtId="166" fontId="28" fillId="0" borderId="46" xfId="3" applyNumberFormat="1" applyFont="1" applyBorder="1" applyAlignment="1">
      <alignment horizontal="center" vertical="center"/>
    </xf>
    <xf numFmtId="166" fontId="28" fillId="0" borderId="36" xfId="3" applyNumberFormat="1" applyFont="1" applyBorder="1" applyAlignment="1">
      <alignment horizontal="center" vertical="center"/>
    </xf>
    <xf numFmtId="0" fontId="38" fillId="0" borderId="26" xfId="3" applyFont="1" applyBorder="1" applyAlignment="1">
      <alignment horizontal="center" vertical="center"/>
    </xf>
    <xf numFmtId="0" fontId="38" fillId="0" borderId="21" xfId="3" applyFont="1" applyBorder="1" applyAlignment="1">
      <alignment horizontal="center" vertical="center"/>
    </xf>
    <xf numFmtId="166" fontId="28" fillId="4" borderId="21" xfId="3" applyNumberFormat="1" applyFont="1" applyFill="1" applyBorder="1" applyAlignment="1">
      <alignment horizontal="center" vertical="center"/>
    </xf>
    <xf numFmtId="0" fontId="21" fillId="0" borderId="5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4" xfId="3" applyFont="1" applyFill="1" applyBorder="1" applyAlignment="1">
      <alignment horizontal="left" vertical="center"/>
    </xf>
    <xf numFmtId="0" fontId="34" fillId="0" borderId="9" xfId="3" applyFont="1" applyBorder="1" applyAlignment="1">
      <alignment horizontal="center" vertical="center"/>
    </xf>
    <xf numFmtId="0" fontId="34" fillId="0" borderId="11" xfId="3" applyFont="1" applyBorder="1" applyAlignment="1">
      <alignment horizontal="center" vertical="center"/>
    </xf>
    <xf numFmtId="0" fontId="47" fillId="0" borderId="6" xfId="3" applyFont="1" applyBorder="1" applyAlignment="1">
      <alignment horizontal="center" vertical="center"/>
    </xf>
    <xf numFmtId="0" fontId="47" fillId="0" borderId="7" xfId="3" applyFont="1" applyBorder="1" applyAlignment="1">
      <alignment horizontal="center" vertical="center"/>
    </xf>
    <xf numFmtId="0" fontId="47" fillId="0" borderId="8" xfId="3" applyFont="1" applyBorder="1" applyAlignment="1">
      <alignment horizontal="center" vertical="center"/>
    </xf>
    <xf numFmtId="10" fontId="22" fillId="0" borderId="1" xfId="3" applyNumberFormat="1" applyFont="1" applyBorder="1" applyAlignment="1">
      <alignment horizontal="center" vertical="center"/>
    </xf>
    <xf numFmtId="10" fontId="22" fillId="0" borderId="3" xfId="3" applyNumberFormat="1" applyFont="1" applyBorder="1" applyAlignment="1">
      <alignment horizontal="center" vertical="center"/>
    </xf>
    <xf numFmtId="166" fontId="23" fillId="0" borderId="1" xfId="3" applyNumberFormat="1" applyFont="1" applyBorder="1" applyAlignment="1">
      <alignment horizontal="center" vertical="center"/>
    </xf>
    <xf numFmtId="166" fontId="23" fillId="0" borderId="3" xfId="3" applyNumberFormat="1" applyFont="1" applyBorder="1" applyAlignment="1">
      <alignment horizontal="center" vertical="center"/>
    </xf>
    <xf numFmtId="0" fontId="32" fillId="0" borderId="6" xfId="3" applyFont="1" applyFill="1" applyBorder="1" applyAlignment="1">
      <alignment horizontal="left" vertical="center"/>
    </xf>
    <xf numFmtId="0" fontId="32" fillId="0" borderId="7" xfId="3" applyFont="1" applyFill="1" applyBorder="1" applyAlignment="1">
      <alignment horizontal="left" vertical="center"/>
    </xf>
    <xf numFmtId="0" fontId="34" fillId="0" borderId="7" xfId="3" applyFont="1" applyBorder="1" applyAlignment="1">
      <alignment horizontal="left" vertical="center"/>
    </xf>
    <xf numFmtId="0" fontId="34" fillId="0" borderId="8" xfId="3" applyFont="1" applyBorder="1" applyAlignment="1">
      <alignment horizontal="left" vertical="center"/>
    </xf>
    <xf numFmtId="10" fontId="40" fillId="0" borderId="6" xfId="3" applyNumberFormat="1" applyFont="1" applyBorder="1" applyAlignment="1">
      <alignment horizontal="center" vertical="center"/>
    </xf>
    <xf numFmtId="10" fontId="40" fillId="0" borderId="8" xfId="3" applyNumberFormat="1" applyFont="1" applyBorder="1" applyAlignment="1">
      <alignment horizontal="center" vertical="center"/>
    </xf>
    <xf numFmtId="0" fontId="21" fillId="0" borderId="6" xfId="3" applyFont="1" applyBorder="1" applyAlignment="1">
      <alignment horizontal="left" vertical="center"/>
    </xf>
    <xf numFmtId="0" fontId="21" fillId="0" borderId="7" xfId="3" applyFont="1" applyBorder="1" applyAlignment="1">
      <alignment horizontal="left" vertical="center"/>
    </xf>
    <xf numFmtId="166" fontId="22" fillId="0" borderId="6" xfId="3" applyNumberFormat="1" applyFont="1" applyFill="1" applyBorder="1" applyAlignment="1">
      <alignment horizontal="center" vertical="center"/>
    </xf>
    <xf numFmtId="166" fontId="22" fillId="0" borderId="8" xfId="3" applyNumberFormat="1" applyFont="1" applyFill="1" applyBorder="1" applyAlignment="1">
      <alignment horizontal="center" vertical="center"/>
    </xf>
    <xf numFmtId="0" fontId="32" fillId="0" borderId="1" xfId="3" applyFont="1" applyFill="1" applyBorder="1" applyAlignment="1">
      <alignment horizontal="left" vertical="center"/>
    </xf>
    <xf numFmtId="0" fontId="32" fillId="0" borderId="2" xfId="3" applyFont="1" applyFill="1" applyBorder="1" applyAlignment="1">
      <alignment horizontal="left" vertical="center"/>
    </xf>
    <xf numFmtId="0" fontId="32" fillId="0" borderId="3" xfId="3" applyFont="1" applyFill="1" applyBorder="1" applyAlignment="1">
      <alignment horizontal="left" vertical="center"/>
    </xf>
    <xf numFmtId="0" fontId="25" fillId="0" borderId="1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166" fontId="22" fillId="0" borderId="1" xfId="3" applyNumberFormat="1" applyFont="1" applyFill="1" applyBorder="1" applyAlignment="1">
      <alignment horizontal="center" vertical="center"/>
    </xf>
    <xf numFmtId="166" fontId="22" fillId="0" borderId="3" xfId="3" applyNumberFormat="1" applyFont="1" applyFill="1" applyBorder="1" applyAlignment="1">
      <alignment horizontal="center" vertical="center"/>
    </xf>
    <xf numFmtId="166" fontId="22" fillId="0" borderId="0" xfId="3" applyNumberFormat="1" applyFont="1" applyFill="1" applyBorder="1" applyAlignment="1">
      <alignment horizontal="center" vertical="center"/>
    </xf>
    <xf numFmtId="166" fontId="22" fillId="0" borderId="4" xfId="3" applyNumberFormat="1" applyFont="1" applyFill="1" applyBorder="1" applyAlignment="1">
      <alignment horizontal="center" vertical="center"/>
    </xf>
    <xf numFmtId="166" fontId="22" fillId="0" borderId="24" xfId="3" applyNumberFormat="1" applyFont="1" applyFill="1" applyBorder="1" applyAlignment="1">
      <alignment horizontal="center" vertical="center"/>
    </xf>
    <xf numFmtId="166" fontId="22" fillId="0" borderId="35" xfId="3" applyNumberFormat="1" applyFont="1" applyFill="1" applyBorder="1" applyAlignment="1">
      <alignment horizontal="center" vertical="center"/>
    </xf>
    <xf numFmtId="0" fontId="22" fillId="0" borderId="1" xfId="3" applyFont="1" applyBorder="1" applyAlignment="1">
      <alignment horizontal="left" vertical="center"/>
    </xf>
    <xf numFmtId="0" fontId="22" fillId="0" borderId="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21" fillId="0" borderId="24" xfId="3" applyFont="1" applyBorder="1" applyAlignment="1">
      <alignment horizontal="left" vertical="center"/>
    </xf>
    <xf numFmtId="10" fontId="22" fillId="0" borderId="46" xfId="3" applyNumberFormat="1" applyFont="1" applyBorder="1" applyAlignment="1">
      <alignment horizontal="center" vertical="center"/>
    </xf>
    <xf numFmtId="10" fontId="22" fillId="0" borderId="36" xfId="3" applyNumberFormat="1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33" fillId="4" borderId="6" xfId="3" applyFont="1" applyFill="1" applyBorder="1" applyAlignment="1">
      <alignment horizontal="left" vertical="center"/>
    </xf>
    <xf numFmtId="0" fontId="33" fillId="4" borderId="7" xfId="3" applyFont="1" applyFill="1" applyBorder="1" applyAlignment="1">
      <alignment horizontal="left" vertical="center"/>
    </xf>
    <xf numFmtId="0" fontId="38" fillId="0" borderId="7" xfId="3" applyFont="1" applyBorder="1" applyAlignment="1">
      <alignment horizontal="left" vertical="center"/>
    </xf>
    <xf numFmtId="166" fontId="28" fillId="4" borderId="6" xfId="3" applyNumberFormat="1" applyFont="1" applyFill="1" applyBorder="1" applyAlignment="1">
      <alignment horizontal="center" vertical="center"/>
    </xf>
    <xf numFmtId="166" fontId="28" fillId="4" borderId="8" xfId="3" applyNumberFormat="1" applyFont="1" applyFill="1" applyBorder="1" applyAlignment="1">
      <alignment horizontal="center" vertical="center"/>
    </xf>
    <xf numFmtId="0" fontId="21" fillId="0" borderId="5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38" fillId="0" borderId="0" xfId="3" applyFont="1" applyBorder="1" applyAlignment="1">
      <alignment horizontal="left" vertical="center"/>
    </xf>
    <xf numFmtId="0" fontId="38" fillId="0" borderId="4" xfId="3" applyFont="1" applyBorder="1" applyAlignment="1">
      <alignment horizontal="left" vertical="center"/>
    </xf>
    <xf numFmtId="10" fontId="22" fillId="0" borderId="9" xfId="3" applyNumberFormat="1" applyFont="1" applyBorder="1" applyAlignment="1">
      <alignment horizontal="center" vertical="center"/>
    </xf>
    <xf numFmtId="10" fontId="22" fillId="0" borderId="11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38" fillId="0" borderId="8" xfId="3" applyFont="1" applyBorder="1" applyAlignment="1">
      <alignment horizontal="left" vertical="center"/>
    </xf>
    <xf numFmtId="10" fontId="22" fillId="0" borderId="6" xfId="3" applyNumberFormat="1" applyFont="1" applyBorder="1" applyAlignment="1">
      <alignment horizontal="center" vertical="center"/>
    </xf>
    <xf numFmtId="10" fontId="22" fillId="0" borderId="8" xfId="3" applyNumberFormat="1" applyFont="1" applyBorder="1" applyAlignment="1">
      <alignment horizontal="center" vertical="center"/>
    </xf>
    <xf numFmtId="0" fontId="33" fillId="0" borderId="10" xfId="3" applyFont="1" applyFill="1" applyBorder="1" applyAlignment="1">
      <alignment horizontal="center" vertical="center"/>
    </xf>
    <xf numFmtId="0" fontId="33" fillId="0" borderId="11" xfId="3" applyFont="1" applyFill="1" applyBorder="1" applyAlignment="1">
      <alignment horizontal="center" vertical="center"/>
    </xf>
    <xf numFmtId="166" fontId="28" fillId="4" borderId="9" xfId="3" applyNumberFormat="1" applyFont="1" applyFill="1" applyBorder="1" applyAlignment="1">
      <alignment horizontal="center" vertical="center"/>
    </xf>
    <xf numFmtId="166" fontId="28" fillId="4" borderId="11" xfId="3" applyNumberFormat="1" applyFont="1" applyFill="1" applyBorder="1" applyAlignment="1">
      <alignment horizontal="center" vertical="center"/>
    </xf>
    <xf numFmtId="0" fontId="32" fillId="0" borderId="46" xfId="3" applyFont="1" applyBorder="1" applyAlignment="1">
      <alignment horizontal="left" vertical="center"/>
    </xf>
    <xf numFmtId="0" fontId="32" fillId="0" borderId="31" xfId="3" applyFont="1" applyBorder="1" applyAlignment="1">
      <alignment horizontal="left" vertical="center"/>
    </xf>
    <xf numFmtId="0" fontId="38" fillId="0" borderId="31" xfId="3" applyFont="1" applyBorder="1" applyAlignment="1">
      <alignment horizontal="left" vertical="center"/>
    </xf>
    <xf numFmtId="0" fontId="38" fillId="0" borderId="36" xfId="3" applyFont="1" applyBorder="1" applyAlignment="1">
      <alignment horizontal="left" vertical="center"/>
    </xf>
    <xf numFmtId="0" fontId="21" fillId="0" borderId="46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166" fontId="22" fillId="0" borderId="46" xfId="3" applyNumberFormat="1" applyFont="1" applyBorder="1" applyAlignment="1">
      <alignment horizontal="center" vertical="center"/>
    </xf>
    <xf numFmtId="166" fontId="22" fillId="0" borderId="36" xfId="3" applyNumberFormat="1" applyFont="1" applyBorder="1" applyAlignment="1">
      <alignment horizontal="center" vertical="center"/>
    </xf>
    <xf numFmtId="0" fontId="32" fillId="0" borderId="26" xfId="3" applyFont="1" applyBorder="1" applyAlignment="1">
      <alignment horizontal="left" vertical="center"/>
    </xf>
    <xf numFmtId="0" fontId="32" fillId="0" borderId="21" xfId="3" applyFont="1" applyBorder="1" applyAlignment="1">
      <alignment horizontal="left" vertical="center"/>
    </xf>
    <xf numFmtId="166" fontId="22" fillId="0" borderId="26" xfId="3" applyNumberFormat="1" applyFont="1" applyBorder="1" applyAlignment="1">
      <alignment horizontal="center" vertical="center"/>
    </xf>
    <xf numFmtId="166" fontId="22" fillId="0" borderId="27" xfId="3" applyNumberFormat="1" applyFont="1" applyBorder="1" applyAlignment="1">
      <alignment horizontal="center" vertical="center"/>
    </xf>
    <xf numFmtId="0" fontId="21" fillId="0" borderId="21" xfId="3" applyFont="1" applyBorder="1" applyAlignment="1">
      <alignment horizontal="left" vertical="center"/>
    </xf>
    <xf numFmtId="0" fontId="32" fillId="0" borderId="5" xfId="3" applyFont="1" applyBorder="1" applyAlignment="1">
      <alignment horizontal="center" vertical="center"/>
    </xf>
    <xf numFmtId="0" fontId="32" fillId="0" borderId="0" xfId="3" applyFont="1" applyBorder="1" applyAlignment="1">
      <alignment horizontal="center" vertical="center"/>
    </xf>
    <xf numFmtId="0" fontId="32" fillId="0" borderId="4" xfId="3" applyFont="1" applyBorder="1" applyAlignment="1">
      <alignment horizontal="center" vertical="center"/>
    </xf>
    <xf numFmtId="0" fontId="37" fillId="0" borderId="0" xfId="3" applyFont="1" applyBorder="1" applyAlignment="1">
      <alignment horizontal="center" vertical="center"/>
    </xf>
    <xf numFmtId="0" fontId="37" fillId="0" borderId="4" xfId="3" applyFont="1" applyBorder="1" applyAlignment="1">
      <alignment horizontal="center" vertical="center"/>
    </xf>
    <xf numFmtId="0" fontId="37" fillId="0" borderId="5" xfId="3" applyFont="1" applyBorder="1" applyAlignment="1">
      <alignment horizontal="center" vertical="center"/>
    </xf>
    <xf numFmtId="0" fontId="22" fillId="0" borderId="5" xfId="3" applyNumberFormat="1" applyFont="1" applyBorder="1" applyAlignment="1">
      <alignment horizontal="left" vertical="center"/>
    </xf>
    <xf numFmtId="0" fontId="22" fillId="0" borderId="0" xfId="3" applyNumberFormat="1" applyFont="1" applyBorder="1" applyAlignment="1">
      <alignment horizontal="left" vertical="center"/>
    </xf>
    <xf numFmtId="0" fontId="22" fillId="0" borderId="4" xfId="3" applyNumberFormat="1" applyFont="1" applyBorder="1" applyAlignment="1">
      <alignment horizontal="left" vertical="center"/>
    </xf>
    <xf numFmtId="166" fontId="22" fillId="0" borderId="0" xfId="3" applyNumberFormat="1" applyFont="1" applyBorder="1" applyAlignment="1">
      <alignment horizontal="center" vertical="center"/>
    </xf>
    <xf numFmtId="0" fontId="22" fillId="0" borderId="4" xfId="3" applyFont="1" applyBorder="1" applyAlignment="1">
      <alignment horizontal="left" vertical="center"/>
    </xf>
    <xf numFmtId="166" fontId="22" fillId="0" borderId="24" xfId="3" applyNumberFormat="1" applyFont="1" applyBorder="1" applyAlignment="1">
      <alignment horizontal="center" vertical="center"/>
    </xf>
    <xf numFmtId="0" fontId="22" fillId="0" borderId="35" xfId="3" applyFont="1" applyBorder="1" applyAlignment="1">
      <alignment horizontal="left" vertical="center"/>
    </xf>
    <xf numFmtId="0" fontId="22" fillId="0" borderId="3" xfId="3" applyFont="1" applyBorder="1" applyAlignment="1">
      <alignment horizontal="left" vertical="center"/>
    </xf>
    <xf numFmtId="0" fontId="21" fillId="0" borderId="8" xfId="3" applyFont="1" applyBorder="1" applyAlignment="1">
      <alignment horizontal="left" vertical="center"/>
    </xf>
    <xf numFmtId="0" fontId="21" fillId="0" borderId="6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32" fillId="0" borderId="6" xfId="3" applyFont="1" applyBorder="1" applyAlignment="1">
      <alignment horizontal="center" vertical="center"/>
    </xf>
    <xf numFmtId="0" fontId="32" fillId="0" borderId="8" xfId="3" applyFont="1" applyBorder="1" applyAlignment="1">
      <alignment horizontal="center" vertical="center"/>
    </xf>
    <xf numFmtId="0" fontId="21" fillId="0" borderId="7" xfId="3" applyFont="1" applyFill="1" applyBorder="1" applyAlignment="1">
      <alignment horizontal="left" vertical="center"/>
    </xf>
    <xf numFmtId="0" fontId="22" fillId="0" borderId="1" xfId="3" applyNumberFormat="1" applyFont="1" applyBorder="1" applyAlignment="1">
      <alignment horizontal="left" vertical="center"/>
    </xf>
    <xf numFmtId="0" fontId="22" fillId="0" borderId="2" xfId="3" applyNumberFormat="1" applyFont="1" applyBorder="1" applyAlignment="1">
      <alignment horizontal="left" vertical="center"/>
    </xf>
    <xf numFmtId="0" fontId="22" fillId="0" borderId="3" xfId="3" applyNumberFormat="1" applyFont="1" applyBorder="1" applyAlignment="1">
      <alignment horizontal="left" vertical="center"/>
    </xf>
    <xf numFmtId="166" fontId="22" fillId="0" borderId="2" xfId="3" applyNumberFormat="1" applyFont="1" applyBorder="1" applyAlignment="1">
      <alignment horizontal="center" vertical="center"/>
    </xf>
    <xf numFmtId="0" fontId="32" fillId="0" borderId="2" xfId="3" applyFont="1" applyBorder="1" applyAlignment="1">
      <alignment horizontal="left" vertical="center"/>
    </xf>
    <xf numFmtId="0" fontId="32" fillId="0" borderId="3" xfId="3" applyFont="1" applyBorder="1" applyAlignment="1">
      <alignment horizontal="left" vertical="center"/>
    </xf>
    <xf numFmtId="0" fontId="20" fillId="0" borderId="10" xfId="3" applyFont="1" applyFill="1" applyBorder="1" applyAlignment="1">
      <alignment horizontal="left" vertical="center"/>
    </xf>
    <xf numFmtId="0" fontId="28" fillId="0" borderId="10" xfId="3" applyFont="1" applyBorder="1" applyAlignment="1">
      <alignment horizontal="left" vertical="center"/>
    </xf>
    <xf numFmtId="0" fontId="28" fillId="0" borderId="11" xfId="3" applyFont="1" applyBorder="1" applyAlignment="1">
      <alignment horizontal="left" vertical="center"/>
    </xf>
    <xf numFmtId="0" fontId="29" fillId="0" borderId="1" xfId="3" applyFont="1" applyBorder="1" applyAlignment="1">
      <alignment horizontal="center" vertical="center"/>
    </xf>
    <xf numFmtId="0" fontId="29" fillId="0" borderId="5" xfId="3" applyFont="1" applyBorder="1" applyAlignment="1">
      <alignment horizontal="center" vertical="center"/>
    </xf>
    <xf numFmtId="0" fontId="21" fillId="0" borderId="1" xfId="3" applyFont="1" applyBorder="1" applyAlignment="1">
      <alignment horizontal="left" vertical="top" wrapText="1"/>
    </xf>
    <xf numFmtId="0" fontId="21" fillId="0" borderId="2" xfId="3" applyFont="1" applyBorder="1" applyAlignment="1">
      <alignment horizontal="left" vertical="top" wrapText="1"/>
    </xf>
    <xf numFmtId="0" fontId="21" fillId="0" borderId="6" xfId="3" applyFont="1" applyBorder="1" applyAlignment="1">
      <alignment horizontal="left" vertical="top" wrapText="1"/>
    </xf>
    <xf numFmtId="0" fontId="21" fillId="0" borderId="7" xfId="3" applyFont="1" applyBorder="1" applyAlignment="1">
      <alignment horizontal="left" vertical="top" wrapText="1"/>
    </xf>
    <xf numFmtId="0" fontId="21" fillId="0" borderId="4" xfId="3" applyFont="1" applyBorder="1" applyAlignment="1">
      <alignment horizontal="left" vertical="center"/>
    </xf>
    <xf numFmtId="0" fontId="22" fillId="0" borderId="0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0" fontId="22" fillId="0" borderId="5" xfId="3" applyFont="1" applyBorder="1" applyAlignment="1">
      <alignment horizontal="left" vertical="top"/>
    </xf>
    <xf numFmtId="0" fontId="22" fillId="0" borderId="0" xfId="3" applyFont="1" applyBorder="1" applyAlignment="1">
      <alignment horizontal="left" vertical="top"/>
    </xf>
    <xf numFmtId="0" fontId="22" fillId="0" borderId="4" xfId="3" applyFont="1" applyBorder="1" applyAlignment="1">
      <alignment horizontal="left" vertical="top"/>
    </xf>
    <xf numFmtId="0" fontId="32" fillId="0" borderId="1" xfId="3" applyFont="1" applyBorder="1" applyAlignment="1">
      <alignment horizontal="center" vertical="center"/>
    </xf>
    <xf numFmtId="0" fontId="32" fillId="0" borderId="2" xfId="3" applyFont="1" applyBorder="1" applyAlignment="1">
      <alignment horizontal="center" vertical="center"/>
    </xf>
    <xf numFmtId="0" fontId="21" fillId="0" borderId="9" xfId="3" applyFont="1" applyBorder="1" applyAlignment="1">
      <alignment horizontal="left" vertical="center"/>
    </xf>
    <xf numFmtId="0" fontId="21" fillId="0" borderId="10" xfId="3" applyFont="1" applyBorder="1" applyAlignment="1">
      <alignment horizontal="left" vertical="center"/>
    </xf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46" xfId="3" applyFont="1" applyBorder="1" applyAlignment="1">
      <alignment horizontal="right" vertical="center"/>
    </xf>
    <xf numFmtId="0" fontId="21" fillId="0" borderId="31" xfId="3" applyFont="1" applyBorder="1" applyAlignment="1">
      <alignment horizontal="right" vertical="center"/>
    </xf>
    <xf numFmtId="14" fontId="22" fillId="0" borderId="31" xfId="3" applyNumberFormat="1" applyFont="1" applyBorder="1" applyAlignment="1">
      <alignment horizontal="center" vertical="center"/>
    </xf>
    <xf numFmtId="14" fontId="22" fillId="0" borderId="35" xfId="3" applyNumberFormat="1" applyFont="1" applyBorder="1" applyAlignment="1">
      <alignment horizontal="center" vertical="center"/>
    </xf>
    <xf numFmtId="0" fontId="33" fillId="0" borderId="1" xfId="3" applyFont="1" applyBorder="1" applyAlignment="1">
      <alignment horizontal="left" vertical="center"/>
    </xf>
    <xf numFmtId="0" fontId="33" fillId="0" borderId="2" xfId="3" applyFont="1" applyBorder="1" applyAlignment="1">
      <alignment horizontal="left" vertical="center"/>
    </xf>
    <xf numFmtId="0" fontId="29" fillId="0" borderId="2" xfId="3" applyFont="1" applyBorder="1" applyAlignment="1">
      <alignment horizontal="left" vertical="center"/>
    </xf>
    <xf numFmtId="0" fontId="32" fillId="0" borderId="6" xfId="3" applyFont="1" applyBorder="1" applyAlignment="1">
      <alignment horizontal="left" vertical="center"/>
    </xf>
    <xf numFmtId="0" fontId="32" fillId="0" borderId="7" xfId="3" applyFont="1" applyBorder="1" applyAlignment="1">
      <alignment horizontal="left" vertical="center"/>
    </xf>
    <xf numFmtId="0" fontId="21" fillId="0" borderId="2" xfId="3" applyFont="1" applyBorder="1" applyAlignment="1">
      <alignment horizontal="left" vertical="center"/>
    </xf>
    <xf numFmtId="14" fontId="36" fillId="0" borderId="2" xfId="3" applyNumberFormat="1" applyFont="1" applyBorder="1" applyAlignment="1">
      <alignment horizontal="center" vertical="center"/>
    </xf>
    <xf numFmtId="14" fontId="36" fillId="0" borderId="3" xfId="3" applyNumberFormat="1" applyFont="1" applyBorder="1" applyAlignment="1">
      <alignment horizontal="center" vertical="center"/>
    </xf>
    <xf numFmtId="171" fontId="22" fillId="0" borderId="6" xfId="0" applyNumberFormat="1" applyFont="1" applyBorder="1" applyAlignment="1">
      <alignment horizontal="center" vertical="center"/>
    </xf>
    <xf numFmtId="171" fontId="22" fillId="0" borderId="8" xfId="0" applyNumberFormat="1" applyFont="1" applyBorder="1" applyAlignment="1">
      <alignment horizontal="center" vertical="center"/>
    </xf>
    <xf numFmtId="10" fontId="22" fillId="0" borderId="6" xfId="2" applyNumberFormat="1" applyFont="1" applyBorder="1" applyAlignment="1">
      <alignment horizontal="center" vertical="center"/>
    </xf>
    <xf numFmtId="10" fontId="22" fillId="0" borderId="7" xfId="2" applyNumberFormat="1" applyFont="1" applyBorder="1" applyAlignment="1">
      <alignment horizontal="center" vertical="center"/>
    </xf>
    <xf numFmtId="171" fontId="28" fillId="4" borderId="32" xfId="0" applyNumberFormat="1" applyFont="1" applyFill="1" applyBorder="1" applyAlignment="1">
      <alignment horizontal="center" vertical="center"/>
    </xf>
    <xf numFmtId="171" fontId="28" fillId="4" borderId="8" xfId="0" applyNumberFormat="1" applyFont="1" applyFill="1" applyBorder="1" applyAlignment="1">
      <alignment horizontal="center" vertical="center"/>
    </xf>
    <xf numFmtId="166" fontId="22" fillId="0" borderId="6" xfId="0" applyNumberFormat="1" applyFont="1" applyBorder="1" applyAlignment="1">
      <alignment horizontal="left" vertical="center" wrapText="1"/>
    </xf>
    <xf numFmtId="166" fontId="22" fillId="0" borderId="7" xfId="0" applyNumberFormat="1" applyFont="1" applyBorder="1" applyAlignment="1">
      <alignment horizontal="left" vertical="center" wrapText="1"/>
    </xf>
    <xf numFmtId="166" fontId="22" fillId="0" borderId="8" xfId="0" applyNumberFormat="1" applyFont="1" applyBorder="1" applyAlignment="1">
      <alignment horizontal="left" vertical="center" wrapText="1"/>
    </xf>
    <xf numFmtId="171" fontId="22" fillId="0" borderId="6" xfId="0" applyNumberFormat="1" applyFont="1" applyFill="1" applyBorder="1" applyAlignment="1">
      <alignment horizontal="center" vertical="center"/>
    </xf>
    <xf numFmtId="171" fontId="22" fillId="0" borderId="8" xfId="0" applyNumberFormat="1" applyFont="1" applyFill="1" applyBorder="1" applyAlignment="1">
      <alignment horizontal="center" vertical="center"/>
    </xf>
    <xf numFmtId="10" fontId="28" fillId="0" borderId="6" xfId="2" applyNumberFormat="1" applyFont="1" applyFill="1" applyBorder="1" applyAlignment="1">
      <alignment horizontal="center" vertical="center"/>
    </xf>
    <xf numFmtId="10" fontId="28" fillId="0" borderId="7" xfId="2" applyNumberFormat="1" applyFont="1" applyFill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171" fontId="28" fillId="0" borderId="32" xfId="0" applyNumberFormat="1" applyFont="1" applyFill="1" applyBorder="1" applyAlignment="1">
      <alignment horizontal="center" vertical="center"/>
    </xf>
    <xf numFmtId="171" fontId="28" fillId="0" borderId="8" xfId="0" applyNumberFormat="1" applyFont="1" applyFill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1" fillId="0" borderId="14" xfId="0" quotePrefix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0" borderId="24" xfId="0" applyFont="1" applyBorder="1" applyAlignment="1">
      <alignment horizontal="left" vertical="top"/>
    </xf>
    <xf numFmtId="0" fontId="21" fillId="0" borderId="3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59" fillId="0" borderId="13" xfId="0" applyFont="1" applyBorder="1" applyAlignment="1">
      <alignment horizontal="left" vertical="center" wrapText="1"/>
    </xf>
    <xf numFmtId="0" fontId="59" fillId="0" borderId="15" xfId="0" applyFont="1" applyBorder="1" applyAlignment="1">
      <alignment horizontal="left" vertical="center" wrapText="1"/>
    </xf>
    <xf numFmtId="0" fontId="59" fillId="0" borderId="37" xfId="0" applyFont="1" applyBorder="1" applyAlignment="1">
      <alignment horizontal="left" vertical="center" wrapText="1"/>
    </xf>
    <xf numFmtId="0" fontId="57" fillId="0" borderId="13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37" xfId="0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1" fillId="0" borderId="5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0" fillId="0" borderId="37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25">
    <cellStyle name="DATUM" xfId="8" xr:uid="{00000000-0005-0000-0000-000000000000}"/>
    <cellStyle name="Euro" xfId="9" xr:uid="{00000000-0005-0000-0000-000001000000}"/>
    <cellStyle name="FEST" xfId="10" xr:uid="{00000000-0005-0000-0000-000002000000}"/>
    <cellStyle name="Gesamt" xfId="11" xr:uid="{00000000-0005-0000-0000-000003000000}"/>
    <cellStyle name="Komma" xfId="1" builtinId="3"/>
    <cellStyle name="Komma 2" xfId="5" xr:uid="{00000000-0005-0000-0000-000005000000}"/>
    <cellStyle name="Komma0" xfId="12" xr:uid="{00000000-0005-0000-0000-000006000000}"/>
    <cellStyle name="KOPFZEILE1" xfId="13" xr:uid="{00000000-0005-0000-0000-000007000000}"/>
    <cellStyle name="KOPFZEILE2" xfId="14" xr:uid="{00000000-0005-0000-0000-000008000000}"/>
    <cellStyle name="Link" xfId="24" builtinId="8"/>
    <cellStyle name="Link 2" xfId="19" xr:uid="{552AE0CC-747D-4FDF-B639-CED53F022A28}"/>
    <cellStyle name="Prozent" xfId="2" builtinId="5"/>
    <cellStyle name="Prozent 2" xfId="6" xr:uid="{00000000-0005-0000-0000-00000A000000}"/>
    <cellStyle name="Prozent 2 2" xfId="22" xr:uid="{83725C63-6B0E-4B62-9387-BCC8B7EB13F6}"/>
    <cellStyle name="Standard" xfId="0" builtinId="0"/>
    <cellStyle name="Standard 2" xfId="3" xr:uid="{00000000-0005-0000-0000-00000C000000}"/>
    <cellStyle name="Standard 2 2" xfId="4" xr:uid="{00000000-0005-0000-0000-00000D000000}"/>
    <cellStyle name="Standard 2 3" xfId="20" xr:uid="{A49CB698-33F2-4B3F-9302-00564FC49A0C}"/>
    <cellStyle name="Standard 3" xfId="21" xr:uid="{9F881411-A530-4C44-9231-6F2132B51F72}"/>
    <cellStyle name="SUMME" xfId="15" xr:uid="{00000000-0005-0000-0000-00000E000000}"/>
    <cellStyle name="Währung" xfId="23" builtinId="4"/>
    <cellStyle name="Währung 2" xfId="7" xr:uid="{00000000-0005-0000-0000-000010000000}"/>
    <cellStyle name="Währung0" xfId="16" xr:uid="{00000000-0005-0000-0000-000011000000}"/>
    <cellStyle name="Zeile 1" xfId="17" xr:uid="{00000000-0005-0000-0000-000012000000}"/>
    <cellStyle name="Zeile 2" xfId="18" xr:uid="{00000000-0005-0000-0000-000013000000}"/>
  </cellStyles>
  <dxfs count="4">
    <dxf>
      <font>
        <color theme="2" tint="-9.9948118533890809E-2"/>
      </font>
    </dxf>
    <dxf>
      <font>
        <color theme="2" tint="-9.9948118533890809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ropik/Desktop/Kropik/Desktop/BUCH%20Kalk/Programm/ORIGINAL_K3/K3_Kalk_nnnn_2.5.0_UNGESCH&#220;TZT_12.10.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5\018-WKO%20-%20MLP%20Brosch&#252;re%202015\Unterlagen\USK-Empfehlung%202015-L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ropik/Desktop/Kropik/Desktop/BUCH%20Kalk/2020%20K3%2002xx%20E+M%20Mittelloh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6\026-WKO%20-%20MLP%20Brosch&#252;re%202016\Unterlagen\USK-Empfehlung%202016-L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zenz u lies mich"/>
      <sheetName val="L-Rechner"/>
      <sheetName val="Stammdaten"/>
      <sheetName val="Projekt"/>
      <sheetName val="Report"/>
      <sheetName val="K2 GZ"/>
      <sheetName val="K2a Z f ..."/>
      <sheetName val=" K3 PP"/>
      <sheetName val=" K3 Regie1"/>
      <sheetName val=" K3 Regie2"/>
      <sheetName val=" K3 Regie3"/>
      <sheetName val=" K3 Regie4"/>
    </sheetNames>
    <sheetDataSet>
      <sheetData sheetId="0">
        <row r="9">
          <cell r="J9">
            <v>2</v>
          </cell>
        </row>
        <row r="16">
          <cell r="L16" t="str">
            <v>OK!</v>
          </cell>
        </row>
        <row r="30">
          <cell r="H30"/>
        </row>
      </sheetData>
      <sheetData sheetId="1"/>
      <sheetData sheetId="2">
        <row r="7">
          <cell r="A7" t="str">
            <v>I.        Vizepolier</v>
          </cell>
        </row>
        <row r="8">
          <cell r="A8" t="str">
            <v>IIa.    Vorarbeiter</v>
          </cell>
        </row>
        <row r="9">
          <cell r="A9" t="str">
            <v>IIb.   Facharbeiter</v>
          </cell>
        </row>
        <row r="10">
          <cell r="A10" t="str">
            <v>IIIa.  Angelernter Bauarbeiter</v>
          </cell>
        </row>
        <row r="11">
          <cell r="A11" t="str">
            <v>IIIb.  Angelernter Bauarbeiter</v>
          </cell>
        </row>
        <row r="12">
          <cell r="A12" t="str">
            <v>IIIc.  Angelernter Bauarbeiter</v>
          </cell>
          <cell r="P12" t="str">
            <v>OK_KV!</v>
          </cell>
        </row>
        <row r="13">
          <cell r="A13" t="str">
            <v>IIId.  Angelernter Bauarbeiter</v>
          </cell>
        </row>
        <row r="14">
          <cell r="A14" t="str">
            <v>IIIe.  Angelernter Bauarbeiter</v>
          </cell>
        </row>
        <row r="15">
          <cell r="A15" t="str">
            <v>IV.   Bauhilfsarbeiter</v>
          </cell>
        </row>
        <row r="16">
          <cell r="A16" t="str">
            <v xml:space="preserve"> V.   Sonst. Hilfspersonal</v>
          </cell>
        </row>
        <row r="17">
          <cell r="A17">
            <v>0</v>
          </cell>
        </row>
        <row r="18">
          <cell r="A18" t="str">
            <v>Lenkstunde (§8 Z 1b)</v>
          </cell>
        </row>
        <row r="19">
          <cell r="A19" t="str">
            <v>Fassader (Wien)</v>
          </cell>
        </row>
        <row r="20">
          <cell r="A20">
            <v>0</v>
          </cell>
        </row>
        <row r="21">
          <cell r="A21" t="str">
            <v>KV Feuerungstechnische Betriebe:</v>
          </cell>
        </row>
        <row r="22">
          <cell r="A22" t="str">
            <v>a) Schornsteinbau (Vorarb.)</v>
          </cell>
        </row>
        <row r="23">
          <cell r="A23" t="str">
            <v>b) Feuerfestbau (Vorarb.)</v>
          </cell>
        </row>
        <row r="24">
          <cell r="A24" t="str">
            <v>c) Schornsteinmaurer</v>
          </cell>
        </row>
        <row r="25">
          <cell r="A25" t="str">
            <v>d) Feuerungsmaurer (&gt;4J)</v>
          </cell>
        </row>
        <row r="26">
          <cell r="A26" t="str">
            <v>e) Feuerungsmaurer (&gt;2J)</v>
          </cell>
        </row>
        <row r="27">
          <cell r="A27" t="str">
            <v>f) Feuerungsmaurer (1J)</v>
          </cell>
        </row>
        <row r="28">
          <cell r="A28">
            <v>0</v>
          </cell>
        </row>
        <row r="29">
          <cell r="A29" t="str">
            <v>KV Rohrleger</v>
          </cell>
        </row>
        <row r="30">
          <cell r="A30" t="str">
            <v>Rohrleger</v>
          </cell>
        </row>
        <row r="31">
          <cell r="A31" t="str">
            <v>Rohrleger-Helfer</v>
          </cell>
        </row>
        <row r="32">
          <cell r="A32">
            <v>0</v>
          </cell>
        </row>
        <row r="33">
          <cell r="A33">
            <v>0</v>
          </cell>
        </row>
        <row r="39">
          <cell r="A39" t="str">
            <v>Zeitausgleichsstd. iVmF</v>
          </cell>
        </row>
        <row r="40">
          <cell r="A40" t="str">
            <v>Überstunde 50%</v>
          </cell>
        </row>
        <row r="41">
          <cell r="A41" t="str">
            <v>Überstunde 100%</v>
          </cell>
        </row>
        <row r="42">
          <cell r="A42" t="str">
            <v>Überstunde zw 5 - 20 Uhr</v>
          </cell>
        </row>
        <row r="43">
          <cell r="A43" t="str">
            <v>Überstunde zw 20 - 5 Uhr</v>
          </cell>
        </row>
        <row r="44">
          <cell r="A44" t="str">
            <v>Überstunde nach Nachtschicht (KV §3.2c)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50">
          <cell r="A50" t="str">
            <v>Schichtarbeit 22 bis 6 Uhr</v>
          </cell>
        </row>
        <row r="51">
          <cell r="A51" t="str">
            <v>Arbeitsstd. 20 bis 5 Uhr</v>
          </cell>
        </row>
        <row r="52">
          <cell r="A52" t="str">
            <v>Sonntagsarbeit</v>
          </cell>
        </row>
        <row r="53">
          <cell r="A53" t="str">
            <v>Feiertagsarbeit (KV §3.2.f.aa)</v>
          </cell>
        </row>
        <row r="54">
          <cell r="A54" t="str">
            <v>Feiertagsarbeit (KV §3.2.f.bb)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8">
          <cell r="A68" t="str">
            <v>Aufsicht</v>
          </cell>
        </row>
        <row r="69">
          <cell r="A69" t="str">
            <v>Schmutzzulage Aborte u Kanäle</v>
          </cell>
        </row>
        <row r="70">
          <cell r="A70" t="str">
            <v>Schmutzzulage Altlasten</v>
          </cell>
        </row>
        <row r="71">
          <cell r="A71" t="str">
            <v>Asphaltierng in Tiefgarage o Lüftung</v>
          </cell>
        </row>
        <row r="72">
          <cell r="A72" t="str">
            <v>Abbrucharb. / Staubentwicklung</v>
          </cell>
        </row>
        <row r="73">
          <cell r="A73" t="str">
            <v>Trockenbohrungen</v>
          </cell>
        </row>
        <row r="74">
          <cell r="A74" t="str">
            <v>Erschütterung - Bohrhämmer &gt;6,5kg</v>
          </cell>
        </row>
        <row r="75">
          <cell r="A75" t="str">
            <v>Erschütterung - Bohrhämmer &gt;10kg</v>
          </cell>
        </row>
        <row r="76">
          <cell r="A76" t="str">
            <v>Gerüstarbeiten</v>
          </cell>
        </row>
        <row r="77">
          <cell r="A77" t="str">
            <v>Arbeiten Gebirge 1200-1600m</v>
          </cell>
        </row>
        <row r="78">
          <cell r="A78" t="str">
            <v>Künettenarbeiten -4m Tiefe</v>
          </cell>
        </row>
        <row r="79">
          <cell r="A79" t="str">
            <v>Künettenarbeiten &gt;4m Tiefe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 t="str">
            <v>Zulage Feuerungst. (§5 Abs 1 1d)</v>
          </cell>
        </row>
        <row r="88">
          <cell r="A88">
            <v>0</v>
          </cell>
        </row>
        <row r="89">
          <cell r="A89" t="str">
            <v>Z-KV: Wr. U-Bahnbau (Zulage § 3)</v>
          </cell>
        </row>
        <row r="90">
          <cell r="A90">
            <v>0</v>
          </cell>
        </row>
        <row r="91">
          <cell r="A91" t="str">
            <v>Z-KV: Großwasser-KW (Zulage § 14)</v>
          </cell>
        </row>
        <row r="92">
          <cell r="A92" t="str">
            <v>Stollenmund &gt;2km (€ 3,1/8)</v>
          </cell>
        </row>
        <row r="93">
          <cell r="A93" t="str">
            <v>Stollenmund &gt;3km (3,89/8)</v>
          </cell>
        </row>
        <row r="94">
          <cell r="A94">
            <v>0</v>
          </cell>
        </row>
        <row r="100">
          <cell r="A100" t="str">
            <v>Taggeld; 3 - 9 Std (§ 9, Z 4, lit a)</v>
          </cell>
        </row>
        <row r="101">
          <cell r="A101" t="str">
            <v>Taggeld; &gt; 9 Std (§ 9, Z 4, lit b)</v>
          </cell>
        </row>
        <row r="102">
          <cell r="A102" t="str">
            <v>Taggeld; bei Nächtigung (§ 9, Z 5, Z5a und 6)</v>
          </cell>
        </row>
        <row r="103">
          <cell r="A103">
            <v>0</v>
          </cell>
        </row>
        <row r="104">
          <cell r="A104" t="str">
            <v>Übernachtungsgeld</v>
          </cell>
        </row>
        <row r="105">
          <cell r="A105" t="str">
            <v>Fahrtkostenvergütung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9">
          <cell r="A119" t="str">
            <v>Heimfahrt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</sheetData>
      <sheetData sheetId="3">
        <row r="50">
          <cell r="L50" t="str">
            <v/>
          </cell>
        </row>
        <row r="51">
          <cell r="L51" t="str">
            <v/>
          </cell>
        </row>
        <row r="53">
          <cell r="L53" t="str">
            <v/>
          </cell>
        </row>
        <row r="54">
          <cell r="L54" t="str">
            <v/>
          </cell>
        </row>
        <row r="93">
          <cell r="L93" t="str">
            <v/>
          </cell>
        </row>
        <row r="132">
          <cell r="L132" t="str">
            <v/>
          </cell>
        </row>
        <row r="133">
          <cell r="L133" t="str">
            <v/>
          </cell>
        </row>
        <row r="134">
          <cell r="L134" t="str">
            <v/>
          </cell>
        </row>
        <row r="155">
          <cell r="L155" t="str">
            <v/>
          </cell>
        </row>
        <row r="175">
          <cell r="L175" t="str">
            <v/>
          </cell>
        </row>
        <row r="194">
          <cell r="L194" t="str">
            <v/>
          </cell>
        </row>
        <row r="195">
          <cell r="L195" t="str">
            <v/>
          </cell>
        </row>
        <row r="208">
          <cell r="L208" t="str">
            <v/>
          </cell>
        </row>
        <row r="235">
          <cell r="L235" t="str">
            <v xml:space="preserve">Personalgemeinkosten (F) in Höhe von 16,5% kann zu Nachfrage seitens des AG führen. </v>
          </cell>
        </row>
        <row r="249">
          <cell r="A249" t="str">
            <v/>
          </cell>
        </row>
        <row r="250">
          <cell r="A250" t="str">
            <v>Bauleitungskosten (Umlage personeller BGK)</v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63">
          <cell r="L263" t="str">
            <v/>
          </cell>
        </row>
        <row r="264">
          <cell r="L264" t="str">
            <v/>
          </cell>
        </row>
      </sheetData>
      <sheetData sheetId="4"/>
      <sheetData sheetId="5">
        <row r="21">
          <cell r="H21" t="str">
            <v>KOA Lohn</v>
          </cell>
        </row>
        <row r="22">
          <cell r="H22" t="str">
            <v>KOA Material</v>
          </cell>
        </row>
        <row r="23">
          <cell r="H23" t="str">
            <v>KOA Fremdleistung</v>
          </cell>
        </row>
        <row r="24">
          <cell r="H24" t="str">
            <v>KOA Gerät</v>
          </cell>
        </row>
        <row r="25">
          <cell r="H25" t="str">
            <v>KOA Umlage</v>
          </cell>
        </row>
        <row r="26">
          <cell r="H26" t="str">
            <v>KOA Regie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58">
          <cell r="H58">
            <v>39</v>
          </cell>
          <cell r="I58">
            <v>39</v>
          </cell>
        </row>
        <row r="79">
          <cell r="H79">
            <v>7.6314285714285699</v>
          </cell>
        </row>
        <row r="86">
          <cell r="H86">
            <v>4.29</v>
          </cell>
        </row>
        <row r="93">
          <cell r="H93">
            <v>0.5</v>
          </cell>
        </row>
        <row r="108">
          <cell r="H108">
            <v>25.86</v>
          </cell>
          <cell r="I108">
            <v>25.892318076923083</v>
          </cell>
        </row>
        <row r="115">
          <cell r="H115">
            <v>1.35</v>
          </cell>
          <cell r="I115">
            <v>1.35</v>
          </cell>
        </row>
        <row r="120">
          <cell r="H120">
            <v>2</v>
          </cell>
          <cell r="I120">
            <v>2</v>
          </cell>
        </row>
        <row r="139">
          <cell r="H139">
            <v>13.85</v>
          </cell>
          <cell r="I139">
            <v>13.655696616857176</v>
          </cell>
        </row>
        <row r="155">
          <cell r="H155">
            <v>5.21</v>
          </cell>
        </row>
        <row r="161">
          <cell r="H161">
            <v>2</v>
          </cell>
          <cell r="I161">
            <v>2</v>
          </cell>
        </row>
        <row r="168">
          <cell r="H168">
            <v>1.31</v>
          </cell>
        </row>
        <row r="174">
          <cell r="H174">
            <v>0.19</v>
          </cell>
        </row>
        <row r="184">
          <cell r="H184">
            <v>0.28000000000000003</v>
          </cell>
        </row>
        <row r="185">
          <cell r="I185">
            <v>0.27500000000000002</v>
          </cell>
        </row>
        <row r="190">
          <cell r="H190">
            <v>0.5</v>
          </cell>
        </row>
        <row r="196">
          <cell r="H196">
            <v>193.66857142857143</v>
          </cell>
          <cell r="I196">
            <v>193.3268814000231</v>
          </cell>
        </row>
        <row r="197">
          <cell r="H197">
            <v>0.51634604036350762</v>
          </cell>
          <cell r="I197">
            <v>0.51725864130133348</v>
          </cell>
        </row>
      </sheetData>
      <sheetData sheetId="1">
        <row r="12">
          <cell r="G12">
            <v>0.5</v>
          </cell>
          <cell r="H12">
            <v>0.5</v>
          </cell>
        </row>
        <row r="15">
          <cell r="G15">
            <v>26.9</v>
          </cell>
          <cell r="H15">
            <v>26.7</v>
          </cell>
        </row>
        <row r="27">
          <cell r="E27">
            <v>4.5000000000000005E-3</v>
          </cell>
        </row>
        <row r="29">
          <cell r="E29">
            <v>3.7000000000000005E-2</v>
          </cell>
          <cell r="F29">
            <v>3.85E-2</v>
          </cell>
        </row>
        <row r="31">
          <cell r="E31">
            <v>1.3000000000000001E-2</v>
          </cell>
        </row>
        <row r="39">
          <cell r="E39">
            <v>4650</v>
          </cell>
        </row>
      </sheetData>
      <sheetData sheetId="2">
        <row r="6">
          <cell r="L6">
            <v>0.51634604036350762</v>
          </cell>
          <cell r="M6">
            <v>0.51725864130133348</v>
          </cell>
        </row>
        <row r="8">
          <cell r="L8">
            <v>26.9</v>
          </cell>
          <cell r="M8">
            <v>26.7</v>
          </cell>
        </row>
        <row r="12">
          <cell r="L12">
            <v>0.65524312522129113</v>
          </cell>
          <cell r="M12">
            <v>0.65536669852878948</v>
          </cell>
        </row>
        <row r="21">
          <cell r="L21">
            <v>12.5903688</v>
          </cell>
          <cell r="M21">
            <v>12.8697499</v>
          </cell>
        </row>
        <row r="409">
          <cell r="M409">
            <v>4.6753751633425669</v>
          </cell>
        </row>
        <row r="418">
          <cell r="L418">
            <v>94.15794522774496</v>
          </cell>
          <cell r="M418">
            <v>95.206771630882429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 KV-Daten"/>
      <sheetName val="Stamm Pers.NK"/>
      <sheetName val="Projekt"/>
      <sheetName val="K2 2020"/>
      <sheetName val=" K3 2020 MLP"/>
      <sheetName val=" K3 2020 Regie1"/>
      <sheetName val=" K3 2020 Regie2"/>
      <sheetName val=" K3 1999"/>
    </sheetNames>
    <sheetDataSet>
      <sheetData sheetId="0">
        <row r="7">
          <cell r="A7" t="str">
            <v>LG Techniker</v>
          </cell>
        </row>
        <row r="8">
          <cell r="A8" t="str">
            <v>LG 1 Spitzenfacharbeiter</v>
          </cell>
        </row>
        <row r="9">
          <cell r="A9" t="str">
            <v>LG 2 Qualifizierter Facharbeiter</v>
          </cell>
        </row>
        <row r="10">
          <cell r="A10" t="str">
            <v xml:space="preserve">LG 3 Facharbeiter </v>
          </cell>
        </row>
        <row r="11">
          <cell r="A11" t="str">
            <v>LG 4 Besonders qualifizierter Arbeitnehmer</v>
          </cell>
        </row>
        <row r="12">
          <cell r="A12" t="str">
            <v>LG 5 Qualifizierter Arbeitnehmer</v>
          </cell>
        </row>
        <row r="13">
          <cell r="A13" t="str">
            <v>LG 6 Arbeitnehmer mit Zweckausbildung</v>
          </cell>
        </row>
        <row r="14">
          <cell r="A14" t="str">
            <v>LG 7 Arbeitnehmer ohne Zweckausbildung</v>
          </cell>
        </row>
        <row r="15">
          <cell r="A15"/>
        </row>
        <row r="16">
          <cell r="A16" t="str">
            <v>1. Lehrjahr</v>
          </cell>
        </row>
        <row r="17">
          <cell r="A17" t="str">
            <v>2. Lehrjahr</v>
          </cell>
        </row>
        <row r="18">
          <cell r="A18" t="str">
            <v>3. Lehrjahr</v>
          </cell>
        </row>
        <row r="19">
          <cell r="A19" t="str">
            <v>4. Lehrjahr</v>
          </cell>
        </row>
        <row r="20">
          <cell r="A20"/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9">
          <cell r="A39" t="str">
            <v>Zeitausgleich 25%</v>
          </cell>
        </row>
        <row r="40">
          <cell r="A40"/>
        </row>
        <row r="41">
          <cell r="A41" t="str">
            <v>Überstunde 50%</v>
          </cell>
        </row>
        <row r="42">
          <cell r="A42" t="str">
            <v>Überstunde 75%</v>
          </cell>
        </row>
        <row r="43">
          <cell r="A43" t="str">
            <v>Überstunde 100%</v>
          </cell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50">
          <cell r="A50" t="str">
            <v>Sonntagszuschlag (Basis=Lohn)</v>
          </cell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/>
        </row>
        <row r="56">
          <cell r="A56"/>
        </row>
        <row r="57">
          <cell r="A57"/>
        </row>
        <row r="58">
          <cell r="A58"/>
        </row>
        <row r="59">
          <cell r="A59"/>
        </row>
        <row r="61">
          <cell r="A61" t="str">
            <v>Nachtarbeitszulage (€), 22–6 Uhr</v>
          </cell>
        </row>
        <row r="62">
          <cell r="A62" t="str">
            <v>Schichtzulage (€), 2. Schicht</v>
          </cell>
        </row>
        <row r="63">
          <cell r="A63"/>
        </row>
        <row r="64">
          <cell r="A64"/>
        </row>
        <row r="65">
          <cell r="A65"/>
        </row>
        <row r="71">
          <cell r="A71" t="str">
            <v>Vorarbeiterzuschlag</v>
          </cell>
        </row>
        <row r="72">
          <cell r="A72" t="str">
            <v>Schmutzzulage</v>
          </cell>
        </row>
        <row r="73">
          <cell r="A73" t="str">
            <v>Erschwerniszulage</v>
          </cell>
        </row>
        <row r="74">
          <cell r="A74" t="str">
            <v>Gefahrenzulage</v>
          </cell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103">
          <cell r="A103" t="str">
            <v>kleine Entfernungszulage (&gt;6Std)</v>
          </cell>
        </row>
        <row r="104">
          <cell r="A104" t="str">
            <v>mittlere Entfernungszulage (&gt;11Std)</v>
          </cell>
        </row>
        <row r="105">
          <cell r="A105" t="str">
            <v>große Entfernungszulage (&gt;11Std + Nächt.)</v>
          </cell>
        </row>
        <row r="106">
          <cell r="A106"/>
        </row>
        <row r="107">
          <cell r="A107" t="str">
            <v>Nächtigungsgeld</v>
          </cell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7">
          <cell r="A117" t="str">
            <v>Montagezulage</v>
          </cell>
        </row>
        <row r="118">
          <cell r="A118"/>
        </row>
        <row r="119">
          <cell r="A119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</sheetData>
      <sheetData sheetId="1"/>
      <sheetData sheetId="2">
        <row r="5">
          <cell r="D5" t="str">
            <v>Stahlbau NN GmbH</v>
          </cell>
        </row>
        <row r="242">
          <cell r="A242" t="str">
            <v/>
          </cell>
        </row>
        <row r="243">
          <cell r="A243" t="str">
            <v>Fertigungsgemeinkosten</v>
          </cell>
        </row>
        <row r="244">
          <cell r="A244" t="str">
            <v>Bauleitungskosten (personelle BGK)</v>
          </cell>
        </row>
        <row r="245">
          <cell r="A245" t="str">
            <v>Eigene Kalkulation1</v>
          </cell>
        </row>
        <row r="246">
          <cell r="A246" t="str">
            <v/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160">
          <cell r="I160">
            <v>2.25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bauwesen.at/" TargetMode="External"/><Relationship Id="rId7" Type="http://schemas.openxmlformats.org/officeDocument/2006/relationships/hyperlink" Target="https://www.wko.at/branchen/gewerbe-handwerk/bau/kalkulation.html" TargetMode="External"/><Relationship Id="rId2" Type="http://schemas.openxmlformats.org/officeDocument/2006/relationships/hyperlink" Target="https://www.wko.at/branchen/gewerbe-handwerk/bau/kalkulation.html" TargetMode="External"/><Relationship Id="rId1" Type="http://schemas.openxmlformats.org/officeDocument/2006/relationships/hyperlink" Target="https://www.wko.at/branchen/gewerbe-handwerk/bau/kalkulation.html" TargetMode="External"/><Relationship Id="rId6" Type="http://schemas.openxmlformats.org/officeDocument/2006/relationships/hyperlink" Target="http://www.bauwesen.at/pub" TargetMode="External"/><Relationship Id="rId5" Type="http://schemas.openxmlformats.org/officeDocument/2006/relationships/hyperlink" Target="http://bauwesen.at/k3" TargetMode="External"/><Relationship Id="rId4" Type="http://schemas.openxmlformats.org/officeDocument/2006/relationships/hyperlink" Target="http://bw-b.at/Programme_K3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0BEB1-13A6-49A3-B32D-CCF45A1A18C8}">
  <dimension ref="A2:H45"/>
  <sheetViews>
    <sheetView showGridLines="0" workbookViewId="0">
      <selection activeCell="A45" sqref="A45:B45"/>
    </sheetView>
  </sheetViews>
  <sheetFormatPr baseColWidth="10" defaultRowHeight="14.5" x14ac:dyDescent="0.35"/>
  <cols>
    <col min="1" max="1" width="5.453125" customWidth="1"/>
    <col min="2" max="8" width="11.1796875" customWidth="1"/>
  </cols>
  <sheetData>
    <row r="2" spans="1:8" x14ac:dyDescent="0.35">
      <c r="A2" s="537"/>
      <c r="B2" s="538"/>
      <c r="C2" s="538"/>
      <c r="D2" s="538"/>
      <c r="E2" s="538"/>
      <c r="F2" s="538"/>
      <c r="G2" s="538"/>
      <c r="H2" s="539"/>
    </row>
    <row r="3" spans="1:8" x14ac:dyDescent="0.35">
      <c r="A3" s="605" t="s">
        <v>459</v>
      </c>
      <c r="B3" s="606"/>
      <c r="C3" s="606"/>
      <c r="D3" s="606"/>
      <c r="E3" s="606"/>
      <c r="F3" s="606"/>
      <c r="G3" s="606"/>
      <c r="H3" s="607"/>
    </row>
    <row r="4" spans="1:8" x14ac:dyDescent="0.35">
      <c r="A4" s="558"/>
      <c r="B4" s="553"/>
      <c r="C4" s="553"/>
      <c r="D4" s="553"/>
      <c r="E4" s="553"/>
      <c r="F4" s="553"/>
      <c r="G4" s="553"/>
      <c r="H4" s="554"/>
    </row>
    <row r="5" spans="1:8" x14ac:dyDescent="0.35">
      <c r="A5" s="540"/>
      <c r="B5" s="541"/>
      <c r="C5" s="541"/>
      <c r="D5" s="541"/>
      <c r="E5" s="541"/>
      <c r="F5" s="541"/>
      <c r="G5" s="541"/>
      <c r="H5" s="542"/>
    </row>
    <row r="6" spans="1:8" ht="20.65" customHeight="1" x14ac:dyDescent="0.35">
      <c r="A6" s="599" t="s">
        <v>444</v>
      </c>
      <c r="B6" s="600"/>
      <c r="C6" s="600"/>
      <c r="D6" s="600"/>
      <c r="E6" s="600"/>
      <c r="F6" s="600"/>
      <c r="G6" s="600"/>
      <c r="H6" s="601"/>
    </row>
    <row r="7" spans="1:8" x14ac:dyDescent="0.35">
      <c r="A7" s="599"/>
      <c r="B7" s="600"/>
      <c r="C7" s="600"/>
      <c r="D7" s="600"/>
      <c r="E7" s="600"/>
      <c r="F7" s="600"/>
      <c r="G7" s="600"/>
      <c r="H7" s="601"/>
    </row>
    <row r="8" spans="1:8" ht="20" x14ac:dyDescent="0.35">
      <c r="A8" s="555"/>
      <c r="B8" s="556"/>
      <c r="C8" s="556"/>
      <c r="D8" s="556"/>
      <c r="E8" s="556"/>
      <c r="F8" s="556"/>
      <c r="G8" s="556"/>
      <c r="H8" s="557"/>
    </row>
    <row r="9" spans="1:8" ht="20" x14ac:dyDescent="0.35">
      <c r="A9" s="543"/>
      <c r="B9" s="544"/>
      <c r="C9" s="544"/>
      <c r="D9" s="544"/>
      <c r="E9" s="544"/>
      <c r="F9" s="544"/>
      <c r="G9" s="544"/>
      <c r="H9" s="545"/>
    </row>
    <row r="10" spans="1:8" x14ac:dyDescent="0.35">
      <c r="A10" s="540"/>
      <c r="B10" s="541"/>
      <c r="C10" s="541"/>
      <c r="D10" s="541"/>
      <c r="E10" s="541"/>
      <c r="F10" s="541"/>
      <c r="G10" s="541"/>
      <c r="H10" s="542"/>
    </row>
    <row r="11" spans="1:8" x14ac:dyDescent="0.35">
      <c r="A11" s="602" t="s">
        <v>460</v>
      </c>
      <c r="B11" s="603"/>
      <c r="C11" s="603"/>
      <c r="D11" s="603"/>
      <c r="E11" s="603"/>
      <c r="F11" s="603"/>
      <c r="G11" s="603"/>
      <c r="H11" s="604"/>
    </row>
    <row r="12" spans="1:8" x14ac:dyDescent="0.35">
      <c r="A12" s="602"/>
      <c r="B12" s="603"/>
      <c r="C12" s="603"/>
      <c r="D12" s="603"/>
      <c r="E12" s="603"/>
      <c r="F12" s="603"/>
      <c r="G12" s="603"/>
      <c r="H12" s="604"/>
    </row>
    <row r="13" spans="1:8" x14ac:dyDescent="0.35">
      <c r="A13" s="602"/>
      <c r="B13" s="603"/>
      <c r="C13" s="603"/>
      <c r="D13" s="603"/>
      <c r="E13" s="603"/>
      <c r="F13" s="603"/>
      <c r="G13" s="603"/>
      <c r="H13" s="604"/>
    </row>
    <row r="14" spans="1:8" x14ac:dyDescent="0.35">
      <c r="A14" s="602"/>
      <c r="B14" s="603"/>
      <c r="C14" s="603"/>
      <c r="D14" s="603"/>
      <c r="E14" s="603"/>
      <c r="F14" s="603"/>
      <c r="G14" s="603"/>
      <c r="H14" s="604"/>
    </row>
    <row r="15" spans="1:8" x14ac:dyDescent="0.35">
      <c r="A15" s="605" t="s">
        <v>445</v>
      </c>
      <c r="B15" s="606"/>
      <c r="C15" s="606"/>
      <c r="D15" s="606"/>
      <c r="E15" s="606"/>
      <c r="F15" s="606"/>
      <c r="G15" s="606"/>
      <c r="H15" s="607"/>
    </row>
    <row r="16" spans="1:8" x14ac:dyDescent="0.35">
      <c r="A16" s="540"/>
      <c r="B16" s="541"/>
      <c r="C16" s="541"/>
      <c r="D16" s="541"/>
      <c r="E16" s="541"/>
      <c r="F16" s="541"/>
      <c r="G16" s="541"/>
      <c r="H16" s="542"/>
    </row>
    <row r="17" spans="1:8" x14ac:dyDescent="0.35">
      <c r="A17" s="608" t="s">
        <v>446</v>
      </c>
      <c r="B17" s="609"/>
      <c r="C17" s="609"/>
      <c r="D17" s="609"/>
      <c r="E17" s="609"/>
      <c r="F17" s="609"/>
      <c r="G17" s="609"/>
      <c r="H17" s="610"/>
    </row>
    <row r="18" spans="1:8" x14ac:dyDescent="0.35">
      <c r="A18" s="540"/>
      <c r="B18" s="541"/>
      <c r="C18" s="541"/>
      <c r="D18" s="541"/>
      <c r="E18" s="541"/>
      <c r="F18" s="541"/>
      <c r="G18" s="541"/>
      <c r="H18" s="542"/>
    </row>
    <row r="19" spans="1:8" x14ac:dyDescent="0.35">
      <c r="A19" s="605" t="s">
        <v>447</v>
      </c>
      <c r="B19" s="606"/>
      <c r="C19" s="606"/>
      <c r="D19" s="606"/>
      <c r="E19" s="606"/>
      <c r="F19" s="606"/>
      <c r="G19" s="606"/>
      <c r="H19" s="607"/>
    </row>
    <row r="20" spans="1:8" x14ac:dyDescent="0.35">
      <c r="A20" s="558"/>
      <c r="B20" s="553"/>
      <c r="C20" s="553"/>
      <c r="D20" s="553"/>
      <c r="E20" s="553"/>
      <c r="F20" s="553"/>
      <c r="G20" s="553"/>
      <c r="H20" s="554"/>
    </row>
    <row r="21" spans="1:8" x14ac:dyDescent="0.35">
      <c r="A21" s="540"/>
      <c r="B21" s="541"/>
      <c r="C21" s="541"/>
      <c r="D21" s="541"/>
      <c r="E21" s="541"/>
      <c r="F21" s="541"/>
      <c r="G21" s="541"/>
      <c r="H21" s="542"/>
    </row>
    <row r="22" spans="1:8" x14ac:dyDescent="0.35">
      <c r="A22" s="602" t="s">
        <v>458</v>
      </c>
      <c r="B22" s="603"/>
      <c r="C22" s="603"/>
      <c r="D22" s="603"/>
      <c r="E22" s="603"/>
      <c r="F22" s="603"/>
      <c r="G22" s="603"/>
      <c r="H22" s="604"/>
    </row>
    <row r="23" spans="1:8" x14ac:dyDescent="0.35">
      <c r="A23" s="602"/>
      <c r="B23" s="603"/>
      <c r="C23" s="603"/>
      <c r="D23" s="603"/>
      <c r="E23" s="603"/>
      <c r="F23" s="603"/>
      <c r="G23" s="603"/>
      <c r="H23" s="604"/>
    </row>
    <row r="24" spans="1:8" x14ac:dyDescent="0.35">
      <c r="A24" s="602"/>
      <c r="B24" s="603"/>
      <c r="C24" s="603"/>
      <c r="D24" s="603"/>
      <c r="E24" s="603"/>
      <c r="F24" s="603"/>
      <c r="G24" s="603"/>
      <c r="H24" s="604"/>
    </row>
    <row r="25" spans="1:8" x14ac:dyDescent="0.35">
      <c r="A25" s="602"/>
      <c r="B25" s="603"/>
      <c r="C25" s="603"/>
      <c r="D25" s="603"/>
      <c r="E25" s="603"/>
      <c r="F25" s="603"/>
      <c r="G25" s="603"/>
      <c r="H25" s="604"/>
    </row>
    <row r="26" spans="1:8" x14ac:dyDescent="0.35">
      <c r="A26" s="559"/>
      <c r="B26" s="560"/>
      <c r="C26" s="560"/>
      <c r="D26" s="560"/>
      <c r="E26" s="560"/>
      <c r="F26" s="560"/>
      <c r="G26" s="560"/>
      <c r="H26" s="561"/>
    </row>
    <row r="27" spans="1:8" x14ac:dyDescent="0.35">
      <c r="A27" s="540"/>
      <c r="B27" s="541"/>
      <c r="C27" s="541"/>
      <c r="D27" s="541"/>
      <c r="E27" s="541"/>
      <c r="F27" s="541"/>
      <c r="G27" s="541"/>
      <c r="H27" s="542"/>
    </row>
    <row r="28" spans="1:8" x14ac:dyDescent="0.35">
      <c r="A28" s="540"/>
      <c r="B28" s="541"/>
      <c r="C28" s="541"/>
      <c r="D28" s="541"/>
      <c r="E28" s="541"/>
      <c r="F28" s="541"/>
      <c r="G28" s="541"/>
      <c r="H28" s="542"/>
    </row>
    <row r="29" spans="1:8" x14ac:dyDescent="0.35">
      <c r="A29" s="550" t="s">
        <v>448</v>
      </c>
      <c r="B29" s="541"/>
      <c r="C29" s="541"/>
      <c r="D29" s="541"/>
      <c r="E29" s="541"/>
      <c r="F29" s="541"/>
      <c r="G29" s="541"/>
      <c r="H29" s="542"/>
    </row>
    <row r="30" spans="1:8" x14ac:dyDescent="0.35">
      <c r="A30" s="540"/>
      <c r="B30" s="595"/>
      <c r="C30" s="595"/>
      <c r="D30" s="595"/>
      <c r="E30" s="595"/>
      <c r="F30" s="595"/>
      <c r="G30" s="595"/>
      <c r="H30" s="596"/>
    </row>
    <row r="31" spans="1:8" x14ac:dyDescent="0.35">
      <c r="A31" s="540" t="s">
        <v>449</v>
      </c>
      <c r="B31" s="541"/>
      <c r="C31" s="541"/>
      <c r="D31" s="541"/>
      <c r="E31" s="541"/>
      <c r="F31" s="541"/>
      <c r="G31" s="541"/>
      <c r="H31" s="542"/>
    </row>
    <row r="32" spans="1:8" x14ac:dyDescent="0.35">
      <c r="A32" s="540"/>
      <c r="B32" s="595" t="s">
        <v>463</v>
      </c>
      <c r="C32" s="595"/>
      <c r="D32" s="595"/>
      <c r="E32" s="595"/>
      <c r="F32" s="595"/>
      <c r="G32" s="595"/>
      <c r="H32" s="596"/>
    </row>
    <row r="33" spans="1:8" x14ac:dyDescent="0.35">
      <c r="A33" s="540" t="s">
        <v>450</v>
      </c>
      <c r="B33" s="541"/>
      <c r="C33" s="541"/>
      <c r="D33" s="541"/>
      <c r="E33" s="541"/>
      <c r="F33" s="541"/>
      <c r="G33" s="541"/>
      <c r="H33" s="542"/>
    </row>
    <row r="34" spans="1:8" x14ac:dyDescent="0.35">
      <c r="A34" s="540"/>
      <c r="B34" s="597" t="s">
        <v>462</v>
      </c>
      <c r="C34" s="597"/>
      <c r="D34" s="597"/>
      <c r="E34" s="597"/>
      <c r="F34" s="597"/>
      <c r="G34" s="597"/>
      <c r="H34" s="598"/>
    </row>
    <row r="35" spans="1:8" x14ac:dyDescent="0.35">
      <c r="A35" s="540" t="s">
        <v>451</v>
      </c>
      <c r="B35" s="541"/>
      <c r="C35" s="541"/>
      <c r="D35" s="541"/>
      <c r="E35" s="541"/>
      <c r="F35" s="541"/>
      <c r="G35" s="541"/>
      <c r="H35" s="542"/>
    </row>
    <row r="36" spans="1:8" x14ac:dyDescent="0.35">
      <c r="A36" s="540"/>
      <c r="B36" s="597" t="s">
        <v>461</v>
      </c>
      <c r="C36" s="597"/>
      <c r="D36" s="597"/>
      <c r="E36" s="597"/>
      <c r="F36" s="597"/>
      <c r="G36" s="597"/>
      <c r="H36" s="598"/>
    </row>
    <row r="37" spans="1:8" x14ac:dyDescent="0.35">
      <c r="A37" s="540"/>
      <c r="B37" s="562"/>
      <c r="C37" s="562"/>
      <c r="D37" s="562"/>
      <c r="E37" s="562"/>
      <c r="F37" s="562"/>
      <c r="G37" s="562"/>
      <c r="H37" s="563"/>
    </row>
    <row r="38" spans="1:8" x14ac:dyDescent="0.35">
      <c r="A38" s="546"/>
      <c r="B38" s="547"/>
      <c r="C38" s="547"/>
      <c r="D38" s="547"/>
      <c r="E38" s="547"/>
      <c r="F38" s="547"/>
      <c r="G38" s="547"/>
      <c r="H38" s="548"/>
    </row>
    <row r="39" spans="1:8" x14ac:dyDescent="0.35">
      <c r="A39" s="540" t="s">
        <v>452</v>
      </c>
      <c r="B39" s="541"/>
      <c r="C39" s="541"/>
      <c r="D39" s="541"/>
      <c r="E39" s="541"/>
      <c r="F39" s="541"/>
      <c r="G39" s="541"/>
      <c r="H39" s="549" t="s">
        <v>454</v>
      </c>
    </row>
    <row r="40" spans="1:8" x14ac:dyDescent="0.35">
      <c r="A40" s="550" t="s">
        <v>453</v>
      </c>
      <c r="B40" s="541"/>
      <c r="C40" s="541"/>
      <c r="D40" s="541"/>
      <c r="E40" s="541"/>
      <c r="F40" s="541"/>
      <c r="G40" s="551"/>
      <c r="H40" s="552" t="s">
        <v>455</v>
      </c>
    </row>
    <row r="41" spans="1:8" x14ac:dyDescent="0.35">
      <c r="A41" s="540"/>
      <c r="B41" s="541"/>
      <c r="C41" s="541"/>
      <c r="D41" s="541"/>
      <c r="E41" s="541"/>
      <c r="F41" s="541"/>
      <c r="G41" s="551"/>
      <c r="H41" s="552" t="s">
        <v>456</v>
      </c>
    </row>
    <row r="42" spans="1:8" x14ac:dyDescent="0.35">
      <c r="A42" s="540"/>
      <c r="B42" s="541"/>
      <c r="C42" s="541"/>
      <c r="D42" s="541"/>
      <c r="E42" s="541"/>
      <c r="F42" s="541"/>
      <c r="G42" s="541"/>
      <c r="H42" s="549" t="s">
        <v>457</v>
      </c>
    </row>
    <row r="43" spans="1:8" x14ac:dyDescent="0.35">
      <c r="A43" s="540"/>
      <c r="B43" s="541"/>
      <c r="C43" s="541"/>
      <c r="D43" s="541"/>
      <c r="E43" s="541"/>
      <c r="F43" s="541"/>
      <c r="G43" s="541"/>
      <c r="H43" s="542"/>
    </row>
    <row r="44" spans="1:8" x14ac:dyDescent="0.35">
      <c r="A44" s="540"/>
      <c r="B44" s="541"/>
      <c r="C44" s="541"/>
      <c r="D44" s="541"/>
      <c r="E44" s="541"/>
      <c r="F44" s="541"/>
      <c r="G44" s="541"/>
      <c r="H44" s="542"/>
    </row>
    <row r="45" spans="1:8" x14ac:dyDescent="0.35">
      <c r="A45" s="593" t="s">
        <v>464</v>
      </c>
      <c r="B45" s="594"/>
      <c r="C45" s="547"/>
      <c r="D45" s="547"/>
      <c r="E45" s="547"/>
      <c r="F45" s="547"/>
      <c r="G45" s="547"/>
      <c r="H45" s="548"/>
    </row>
  </sheetData>
  <sheetProtection sheet="1" objects="1" scenarios="1"/>
  <mergeCells count="11">
    <mergeCell ref="A3:H3"/>
    <mergeCell ref="A15:H15"/>
    <mergeCell ref="A17:H17"/>
    <mergeCell ref="A22:H25"/>
    <mergeCell ref="A19:H19"/>
    <mergeCell ref="B30:H30"/>
    <mergeCell ref="B32:H32"/>
    <mergeCell ref="B34:H34"/>
    <mergeCell ref="B36:H36"/>
    <mergeCell ref="A6:H7"/>
    <mergeCell ref="A11:H14"/>
  </mergeCells>
  <hyperlinks>
    <hyperlink ref="A17" r:id="rId1" xr:uid="{95BDB112-329F-469E-A545-265AB0572334}"/>
    <hyperlink ref="B32" r:id="rId2" display="https://www.wko.at/branchen/gewerbe-handwerk/bau/kalkulation.html" xr:uid="{ADF8743D-313C-4933-B3DB-02811370AF0A}"/>
    <hyperlink ref="B34" r:id="rId3" display="www.bauwesen.at" xr:uid="{AF385033-9A52-45AB-9D87-6338FADA4EEE}"/>
    <hyperlink ref="B36" r:id="rId4" display="http://bw-b.at/Programme_K3.htm" xr:uid="{4EAF622D-C041-4303-B4B8-C8F427E71B74}"/>
    <hyperlink ref="B36:H36" r:id="rId5" display="http://bauwesen.at/k3" xr:uid="{F33EE5A7-5136-4526-B2A2-30D8085AF62A}"/>
    <hyperlink ref="B34:H34" r:id="rId6" display="www.bauwesen.at/pub" xr:uid="{D68610DA-FA7C-4128-8F2E-7FE89E82A257}"/>
    <hyperlink ref="B32:H32" r:id="rId7" display="www.wko.at/branchen/gewerbe-handwerk/bau/kalkulation.html" xr:uid="{9A8917CE-F993-45B7-8DC8-7C953F7E66D8}"/>
  </hyperlinks>
  <pageMargins left="0.7" right="0.7" top="0.78740157499999996" bottom="0.78740157499999996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13"/>
  <sheetViews>
    <sheetView showGridLines="0" tabSelected="1" zoomScaleNormal="100" workbookViewId="0">
      <selection activeCell="C21" sqref="C21"/>
    </sheetView>
  </sheetViews>
  <sheetFormatPr baseColWidth="10" defaultRowHeight="13.5" customHeight="1" x14ac:dyDescent="0.25"/>
  <cols>
    <col min="1" max="1" width="24.81640625" style="63" customWidth="1"/>
    <col min="2" max="2" width="11.453125" style="63"/>
    <col min="3" max="3" width="14.26953125" style="63" customWidth="1"/>
    <col min="4" max="4" width="12.81640625" style="63" customWidth="1"/>
    <col min="5" max="5" width="14.26953125" style="63" customWidth="1"/>
    <col min="6" max="6" width="11.54296875" style="63" customWidth="1"/>
    <col min="7" max="7" width="12.1796875" style="63" customWidth="1"/>
    <col min="8" max="11" width="11.54296875" style="63" customWidth="1"/>
    <col min="12" max="253" width="11.453125" style="63"/>
    <col min="254" max="254" width="22.54296875" style="63" customWidth="1"/>
    <col min="255" max="255" width="11.453125" style="63"/>
    <col min="256" max="256" width="14.26953125" style="63" customWidth="1"/>
    <col min="257" max="257" width="10.1796875" style="63" customWidth="1"/>
    <col min="258" max="258" width="14.26953125" style="63" customWidth="1"/>
    <col min="259" max="259" width="10.26953125" style="63" customWidth="1"/>
    <col min="260" max="264" width="10.7265625" style="63" customWidth="1"/>
    <col min="265" max="509" width="11.453125" style="63"/>
    <col min="510" max="510" width="22.54296875" style="63" customWidth="1"/>
    <col min="511" max="511" width="11.453125" style="63"/>
    <col min="512" max="512" width="14.26953125" style="63" customWidth="1"/>
    <col min="513" max="513" width="10.1796875" style="63" customWidth="1"/>
    <col min="514" max="514" width="14.26953125" style="63" customWidth="1"/>
    <col min="515" max="515" width="10.26953125" style="63" customWidth="1"/>
    <col min="516" max="520" width="10.7265625" style="63" customWidth="1"/>
    <col min="521" max="765" width="11.453125" style="63"/>
    <col min="766" max="766" width="22.54296875" style="63" customWidth="1"/>
    <col min="767" max="767" width="11.453125" style="63"/>
    <col min="768" max="768" width="14.26953125" style="63" customWidth="1"/>
    <col min="769" max="769" width="10.1796875" style="63" customWidth="1"/>
    <col min="770" max="770" width="14.26953125" style="63" customWidth="1"/>
    <col min="771" max="771" width="10.26953125" style="63" customWidth="1"/>
    <col min="772" max="776" width="10.7265625" style="63" customWidth="1"/>
    <col min="777" max="1021" width="11.453125" style="63"/>
    <col min="1022" max="1022" width="22.54296875" style="63" customWidth="1"/>
    <col min="1023" max="1023" width="11.453125" style="63"/>
    <col min="1024" max="1024" width="14.26953125" style="63" customWidth="1"/>
    <col min="1025" max="1025" width="10.1796875" style="63" customWidth="1"/>
    <col min="1026" max="1026" width="14.26953125" style="63" customWidth="1"/>
    <col min="1027" max="1027" width="10.26953125" style="63" customWidth="1"/>
    <col min="1028" max="1032" width="10.7265625" style="63" customWidth="1"/>
    <col min="1033" max="1277" width="11.453125" style="63"/>
    <col min="1278" max="1278" width="22.54296875" style="63" customWidth="1"/>
    <col min="1279" max="1279" width="11.453125" style="63"/>
    <col min="1280" max="1280" width="14.26953125" style="63" customWidth="1"/>
    <col min="1281" max="1281" width="10.1796875" style="63" customWidth="1"/>
    <col min="1282" max="1282" width="14.26953125" style="63" customWidth="1"/>
    <col min="1283" max="1283" width="10.26953125" style="63" customWidth="1"/>
    <col min="1284" max="1288" width="10.7265625" style="63" customWidth="1"/>
    <col min="1289" max="1533" width="11.453125" style="63"/>
    <col min="1534" max="1534" width="22.54296875" style="63" customWidth="1"/>
    <col min="1535" max="1535" width="11.453125" style="63"/>
    <col min="1536" max="1536" width="14.26953125" style="63" customWidth="1"/>
    <col min="1537" max="1537" width="10.1796875" style="63" customWidth="1"/>
    <col min="1538" max="1538" width="14.26953125" style="63" customWidth="1"/>
    <col min="1539" max="1539" width="10.26953125" style="63" customWidth="1"/>
    <col min="1540" max="1544" width="10.7265625" style="63" customWidth="1"/>
    <col min="1545" max="1789" width="11.453125" style="63"/>
    <col min="1790" max="1790" width="22.54296875" style="63" customWidth="1"/>
    <col min="1791" max="1791" width="11.453125" style="63"/>
    <col min="1792" max="1792" width="14.26953125" style="63" customWidth="1"/>
    <col min="1793" max="1793" width="10.1796875" style="63" customWidth="1"/>
    <col min="1794" max="1794" width="14.26953125" style="63" customWidth="1"/>
    <col min="1795" max="1795" width="10.26953125" style="63" customWidth="1"/>
    <col min="1796" max="1800" width="10.7265625" style="63" customWidth="1"/>
    <col min="1801" max="2045" width="11.453125" style="63"/>
    <col min="2046" max="2046" width="22.54296875" style="63" customWidth="1"/>
    <col min="2047" max="2047" width="11.453125" style="63"/>
    <col min="2048" max="2048" width="14.26953125" style="63" customWidth="1"/>
    <col min="2049" max="2049" width="10.1796875" style="63" customWidth="1"/>
    <col min="2050" max="2050" width="14.26953125" style="63" customWidth="1"/>
    <col min="2051" max="2051" width="10.26953125" style="63" customWidth="1"/>
    <col min="2052" max="2056" width="10.7265625" style="63" customWidth="1"/>
    <col min="2057" max="2301" width="11.453125" style="63"/>
    <col min="2302" max="2302" width="22.54296875" style="63" customWidth="1"/>
    <col min="2303" max="2303" width="11.453125" style="63"/>
    <col min="2304" max="2304" width="14.26953125" style="63" customWidth="1"/>
    <col min="2305" max="2305" width="10.1796875" style="63" customWidth="1"/>
    <col min="2306" max="2306" width="14.26953125" style="63" customWidth="1"/>
    <col min="2307" max="2307" width="10.26953125" style="63" customWidth="1"/>
    <col min="2308" max="2312" width="10.7265625" style="63" customWidth="1"/>
    <col min="2313" max="2557" width="11.453125" style="63"/>
    <col min="2558" max="2558" width="22.54296875" style="63" customWidth="1"/>
    <col min="2559" max="2559" width="11.453125" style="63"/>
    <col min="2560" max="2560" width="14.26953125" style="63" customWidth="1"/>
    <col min="2561" max="2561" width="10.1796875" style="63" customWidth="1"/>
    <col min="2562" max="2562" width="14.26953125" style="63" customWidth="1"/>
    <col min="2563" max="2563" width="10.26953125" style="63" customWidth="1"/>
    <col min="2564" max="2568" width="10.7265625" style="63" customWidth="1"/>
    <col min="2569" max="2813" width="11.453125" style="63"/>
    <col min="2814" max="2814" width="22.54296875" style="63" customWidth="1"/>
    <col min="2815" max="2815" width="11.453125" style="63"/>
    <col min="2816" max="2816" width="14.26953125" style="63" customWidth="1"/>
    <col min="2817" max="2817" width="10.1796875" style="63" customWidth="1"/>
    <col min="2818" max="2818" width="14.26953125" style="63" customWidth="1"/>
    <col min="2819" max="2819" width="10.26953125" style="63" customWidth="1"/>
    <col min="2820" max="2824" width="10.7265625" style="63" customWidth="1"/>
    <col min="2825" max="3069" width="11.453125" style="63"/>
    <col min="3070" max="3070" width="22.54296875" style="63" customWidth="1"/>
    <col min="3071" max="3071" width="11.453125" style="63"/>
    <col min="3072" max="3072" width="14.26953125" style="63" customWidth="1"/>
    <col min="3073" max="3073" width="10.1796875" style="63" customWidth="1"/>
    <col min="3074" max="3074" width="14.26953125" style="63" customWidth="1"/>
    <col min="3075" max="3075" width="10.26953125" style="63" customWidth="1"/>
    <col min="3076" max="3080" width="10.7265625" style="63" customWidth="1"/>
    <col min="3081" max="3325" width="11.453125" style="63"/>
    <col min="3326" max="3326" width="22.54296875" style="63" customWidth="1"/>
    <col min="3327" max="3327" width="11.453125" style="63"/>
    <col min="3328" max="3328" width="14.26953125" style="63" customWidth="1"/>
    <col min="3329" max="3329" width="10.1796875" style="63" customWidth="1"/>
    <col min="3330" max="3330" width="14.26953125" style="63" customWidth="1"/>
    <col min="3331" max="3331" width="10.26953125" style="63" customWidth="1"/>
    <col min="3332" max="3336" width="10.7265625" style="63" customWidth="1"/>
    <col min="3337" max="3581" width="11.453125" style="63"/>
    <col min="3582" max="3582" width="22.54296875" style="63" customWidth="1"/>
    <col min="3583" max="3583" width="11.453125" style="63"/>
    <col min="3584" max="3584" width="14.26953125" style="63" customWidth="1"/>
    <col min="3585" max="3585" width="10.1796875" style="63" customWidth="1"/>
    <col min="3586" max="3586" width="14.26953125" style="63" customWidth="1"/>
    <col min="3587" max="3587" width="10.26953125" style="63" customWidth="1"/>
    <col min="3588" max="3592" width="10.7265625" style="63" customWidth="1"/>
    <col min="3593" max="3837" width="11.453125" style="63"/>
    <col min="3838" max="3838" width="22.54296875" style="63" customWidth="1"/>
    <col min="3839" max="3839" width="11.453125" style="63"/>
    <col min="3840" max="3840" width="14.26953125" style="63" customWidth="1"/>
    <col min="3841" max="3841" width="10.1796875" style="63" customWidth="1"/>
    <col min="3842" max="3842" width="14.26953125" style="63" customWidth="1"/>
    <col min="3843" max="3843" width="10.26953125" style="63" customWidth="1"/>
    <col min="3844" max="3848" width="10.7265625" style="63" customWidth="1"/>
    <col min="3849" max="4093" width="11.453125" style="63"/>
    <col min="4094" max="4094" width="22.54296875" style="63" customWidth="1"/>
    <col min="4095" max="4095" width="11.453125" style="63"/>
    <col min="4096" max="4096" width="14.26953125" style="63" customWidth="1"/>
    <col min="4097" max="4097" width="10.1796875" style="63" customWidth="1"/>
    <col min="4098" max="4098" width="14.26953125" style="63" customWidth="1"/>
    <col min="4099" max="4099" width="10.26953125" style="63" customWidth="1"/>
    <col min="4100" max="4104" width="10.7265625" style="63" customWidth="1"/>
    <col min="4105" max="4349" width="11.453125" style="63"/>
    <col min="4350" max="4350" width="22.54296875" style="63" customWidth="1"/>
    <col min="4351" max="4351" width="11.453125" style="63"/>
    <col min="4352" max="4352" width="14.26953125" style="63" customWidth="1"/>
    <col min="4353" max="4353" width="10.1796875" style="63" customWidth="1"/>
    <col min="4354" max="4354" width="14.26953125" style="63" customWidth="1"/>
    <col min="4355" max="4355" width="10.26953125" style="63" customWidth="1"/>
    <col min="4356" max="4360" width="10.7265625" style="63" customWidth="1"/>
    <col min="4361" max="4605" width="11.453125" style="63"/>
    <col min="4606" max="4606" width="22.54296875" style="63" customWidth="1"/>
    <col min="4607" max="4607" width="11.453125" style="63"/>
    <col min="4608" max="4608" width="14.26953125" style="63" customWidth="1"/>
    <col min="4609" max="4609" width="10.1796875" style="63" customWidth="1"/>
    <col min="4610" max="4610" width="14.26953125" style="63" customWidth="1"/>
    <col min="4611" max="4611" width="10.26953125" style="63" customWidth="1"/>
    <col min="4612" max="4616" width="10.7265625" style="63" customWidth="1"/>
    <col min="4617" max="4861" width="11.453125" style="63"/>
    <col min="4862" max="4862" width="22.54296875" style="63" customWidth="1"/>
    <col min="4863" max="4863" width="11.453125" style="63"/>
    <col min="4864" max="4864" width="14.26953125" style="63" customWidth="1"/>
    <col min="4865" max="4865" width="10.1796875" style="63" customWidth="1"/>
    <col min="4866" max="4866" width="14.26953125" style="63" customWidth="1"/>
    <col min="4867" max="4867" width="10.26953125" style="63" customWidth="1"/>
    <col min="4868" max="4872" width="10.7265625" style="63" customWidth="1"/>
    <col min="4873" max="5117" width="11.453125" style="63"/>
    <col min="5118" max="5118" width="22.54296875" style="63" customWidth="1"/>
    <col min="5119" max="5119" width="11.453125" style="63"/>
    <col min="5120" max="5120" width="14.26953125" style="63" customWidth="1"/>
    <col min="5121" max="5121" width="10.1796875" style="63" customWidth="1"/>
    <col min="5122" max="5122" width="14.26953125" style="63" customWidth="1"/>
    <col min="5123" max="5123" width="10.26953125" style="63" customWidth="1"/>
    <col min="5124" max="5128" width="10.7265625" style="63" customWidth="1"/>
    <col min="5129" max="5373" width="11.453125" style="63"/>
    <col min="5374" max="5374" width="22.54296875" style="63" customWidth="1"/>
    <col min="5375" max="5375" width="11.453125" style="63"/>
    <col min="5376" max="5376" width="14.26953125" style="63" customWidth="1"/>
    <col min="5377" max="5377" width="10.1796875" style="63" customWidth="1"/>
    <col min="5378" max="5378" width="14.26953125" style="63" customWidth="1"/>
    <col min="5379" max="5379" width="10.26953125" style="63" customWidth="1"/>
    <col min="5380" max="5384" width="10.7265625" style="63" customWidth="1"/>
    <col min="5385" max="5629" width="11.453125" style="63"/>
    <col min="5630" max="5630" width="22.54296875" style="63" customWidth="1"/>
    <col min="5631" max="5631" width="11.453125" style="63"/>
    <col min="5632" max="5632" width="14.26953125" style="63" customWidth="1"/>
    <col min="5633" max="5633" width="10.1796875" style="63" customWidth="1"/>
    <col min="5634" max="5634" width="14.26953125" style="63" customWidth="1"/>
    <col min="5635" max="5635" width="10.26953125" style="63" customWidth="1"/>
    <col min="5636" max="5640" width="10.7265625" style="63" customWidth="1"/>
    <col min="5641" max="5885" width="11.453125" style="63"/>
    <col min="5886" max="5886" width="22.54296875" style="63" customWidth="1"/>
    <col min="5887" max="5887" width="11.453125" style="63"/>
    <col min="5888" max="5888" width="14.26953125" style="63" customWidth="1"/>
    <col min="5889" max="5889" width="10.1796875" style="63" customWidth="1"/>
    <col min="5890" max="5890" width="14.26953125" style="63" customWidth="1"/>
    <col min="5891" max="5891" width="10.26953125" style="63" customWidth="1"/>
    <col min="5892" max="5896" width="10.7265625" style="63" customWidth="1"/>
    <col min="5897" max="6141" width="11.453125" style="63"/>
    <col min="6142" max="6142" width="22.54296875" style="63" customWidth="1"/>
    <col min="6143" max="6143" width="11.453125" style="63"/>
    <col min="6144" max="6144" width="14.26953125" style="63" customWidth="1"/>
    <col min="6145" max="6145" width="10.1796875" style="63" customWidth="1"/>
    <col min="6146" max="6146" width="14.26953125" style="63" customWidth="1"/>
    <col min="6147" max="6147" width="10.26953125" style="63" customWidth="1"/>
    <col min="6148" max="6152" width="10.7265625" style="63" customWidth="1"/>
    <col min="6153" max="6397" width="11.453125" style="63"/>
    <col min="6398" max="6398" width="22.54296875" style="63" customWidth="1"/>
    <col min="6399" max="6399" width="11.453125" style="63"/>
    <col min="6400" max="6400" width="14.26953125" style="63" customWidth="1"/>
    <col min="6401" max="6401" width="10.1796875" style="63" customWidth="1"/>
    <col min="6402" max="6402" width="14.26953125" style="63" customWidth="1"/>
    <col min="6403" max="6403" width="10.26953125" style="63" customWidth="1"/>
    <col min="6404" max="6408" width="10.7265625" style="63" customWidth="1"/>
    <col min="6409" max="6653" width="11.453125" style="63"/>
    <col min="6654" max="6654" width="22.54296875" style="63" customWidth="1"/>
    <col min="6655" max="6655" width="11.453125" style="63"/>
    <col min="6656" max="6656" width="14.26953125" style="63" customWidth="1"/>
    <col min="6657" max="6657" width="10.1796875" style="63" customWidth="1"/>
    <col min="6658" max="6658" width="14.26953125" style="63" customWidth="1"/>
    <col min="6659" max="6659" width="10.26953125" style="63" customWidth="1"/>
    <col min="6660" max="6664" width="10.7265625" style="63" customWidth="1"/>
    <col min="6665" max="6909" width="11.453125" style="63"/>
    <col min="6910" max="6910" width="22.54296875" style="63" customWidth="1"/>
    <col min="6911" max="6911" width="11.453125" style="63"/>
    <col min="6912" max="6912" width="14.26953125" style="63" customWidth="1"/>
    <col min="6913" max="6913" width="10.1796875" style="63" customWidth="1"/>
    <col min="6914" max="6914" width="14.26953125" style="63" customWidth="1"/>
    <col min="6915" max="6915" width="10.26953125" style="63" customWidth="1"/>
    <col min="6916" max="6920" width="10.7265625" style="63" customWidth="1"/>
    <col min="6921" max="7165" width="11.453125" style="63"/>
    <col min="7166" max="7166" width="22.54296875" style="63" customWidth="1"/>
    <col min="7167" max="7167" width="11.453125" style="63"/>
    <col min="7168" max="7168" width="14.26953125" style="63" customWidth="1"/>
    <col min="7169" max="7169" width="10.1796875" style="63" customWidth="1"/>
    <col min="7170" max="7170" width="14.26953125" style="63" customWidth="1"/>
    <col min="7171" max="7171" width="10.26953125" style="63" customWidth="1"/>
    <col min="7172" max="7176" width="10.7265625" style="63" customWidth="1"/>
    <col min="7177" max="7421" width="11.453125" style="63"/>
    <col min="7422" max="7422" width="22.54296875" style="63" customWidth="1"/>
    <col min="7423" max="7423" width="11.453125" style="63"/>
    <col min="7424" max="7424" width="14.26953125" style="63" customWidth="1"/>
    <col min="7425" max="7425" width="10.1796875" style="63" customWidth="1"/>
    <col min="7426" max="7426" width="14.26953125" style="63" customWidth="1"/>
    <col min="7427" max="7427" width="10.26953125" style="63" customWidth="1"/>
    <col min="7428" max="7432" width="10.7265625" style="63" customWidth="1"/>
    <col min="7433" max="7677" width="11.453125" style="63"/>
    <col min="7678" max="7678" width="22.54296875" style="63" customWidth="1"/>
    <col min="7679" max="7679" width="11.453125" style="63"/>
    <col min="7680" max="7680" width="14.26953125" style="63" customWidth="1"/>
    <col min="7681" max="7681" width="10.1796875" style="63" customWidth="1"/>
    <col min="7682" max="7682" width="14.26953125" style="63" customWidth="1"/>
    <col min="7683" max="7683" width="10.26953125" style="63" customWidth="1"/>
    <col min="7684" max="7688" width="10.7265625" style="63" customWidth="1"/>
    <col min="7689" max="7933" width="11.453125" style="63"/>
    <col min="7934" max="7934" width="22.54296875" style="63" customWidth="1"/>
    <col min="7935" max="7935" width="11.453125" style="63"/>
    <col min="7936" max="7936" width="14.26953125" style="63" customWidth="1"/>
    <col min="7937" max="7937" width="10.1796875" style="63" customWidth="1"/>
    <col min="7938" max="7938" width="14.26953125" style="63" customWidth="1"/>
    <col min="7939" max="7939" width="10.26953125" style="63" customWidth="1"/>
    <col min="7940" max="7944" width="10.7265625" style="63" customWidth="1"/>
    <col min="7945" max="8189" width="11.453125" style="63"/>
    <col min="8190" max="8190" width="22.54296875" style="63" customWidth="1"/>
    <col min="8191" max="8191" width="11.453125" style="63"/>
    <col min="8192" max="8192" width="14.26953125" style="63" customWidth="1"/>
    <col min="8193" max="8193" width="10.1796875" style="63" customWidth="1"/>
    <col min="8194" max="8194" width="14.26953125" style="63" customWidth="1"/>
    <col min="8195" max="8195" width="10.26953125" style="63" customWidth="1"/>
    <col min="8196" max="8200" width="10.7265625" style="63" customWidth="1"/>
    <col min="8201" max="8445" width="11.453125" style="63"/>
    <col min="8446" max="8446" width="22.54296875" style="63" customWidth="1"/>
    <col min="8447" max="8447" width="11.453125" style="63"/>
    <col min="8448" max="8448" width="14.26953125" style="63" customWidth="1"/>
    <col min="8449" max="8449" width="10.1796875" style="63" customWidth="1"/>
    <col min="8450" max="8450" width="14.26953125" style="63" customWidth="1"/>
    <col min="8451" max="8451" width="10.26953125" style="63" customWidth="1"/>
    <col min="8452" max="8456" width="10.7265625" style="63" customWidth="1"/>
    <col min="8457" max="8701" width="11.453125" style="63"/>
    <col min="8702" max="8702" width="22.54296875" style="63" customWidth="1"/>
    <col min="8703" max="8703" width="11.453125" style="63"/>
    <col min="8704" max="8704" width="14.26953125" style="63" customWidth="1"/>
    <col min="8705" max="8705" width="10.1796875" style="63" customWidth="1"/>
    <col min="8706" max="8706" width="14.26953125" style="63" customWidth="1"/>
    <col min="8707" max="8707" width="10.26953125" style="63" customWidth="1"/>
    <col min="8708" max="8712" width="10.7265625" style="63" customWidth="1"/>
    <col min="8713" max="8957" width="11.453125" style="63"/>
    <col min="8958" max="8958" width="22.54296875" style="63" customWidth="1"/>
    <col min="8959" max="8959" width="11.453125" style="63"/>
    <col min="8960" max="8960" width="14.26953125" style="63" customWidth="1"/>
    <col min="8961" max="8961" width="10.1796875" style="63" customWidth="1"/>
    <col min="8962" max="8962" width="14.26953125" style="63" customWidth="1"/>
    <col min="8963" max="8963" width="10.26953125" style="63" customWidth="1"/>
    <col min="8964" max="8968" width="10.7265625" style="63" customWidth="1"/>
    <col min="8969" max="9213" width="11.453125" style="63"/>
    <col min="9214" max="9214" width="22.54296875" style="63" customWidth="1"/>
    <col min="9215" max="9215" width="11.453125" style="63"/>
    <col min="9216" max="9216" width="14.26953125" style="63" customWidth="1"/>
    <col min="9217" max="9217" width="10.1796875" style="63" customWidth="1"/>
    <col min="9218" max="9218" width="14.26953125" style="63" customWidth="1"/>
    <col min="9219" max="9219" width="10.26953125" style="63" customWidth="1"/>
    <col min="9220" max="9224" width="10.7265625" style="63" customWidth="1"/>
    <col min="9225" max="9469" width="11.453125" style="63"/>
    <col min="9470" max="9470" width="22.54296875" style="63" customWidth="1"/>
    <col min="9471" max="9471" width="11.453125" style="63"/>
    <col min="9472" max="9472" width="14.26953125" style="63" customWidth="1"/>
    <col min="9473" max="9473" width="10.1796875" style="63" customWidth="1"/>
    <col min="9474" max="9474" width="14.26953125" style="63" customWidth="1"/>
    <col min="9475" max="9475" width="10.26953125" style="63" customWidth="1"/>
    <col min="9476" max="9480" width="10.7265625" style="63" customWidth="1"/>
    <col min="9481" max="9725" width="11.453125" style="63"/>
    <col min="9726" max="9726" width="22.54296875" style="63" customWidth="1"/>
    <col min="9727" max="9727" width="11.453125" style="63"/>
    <col min="9728" max="9728" width="14.26953125" style="63" customWidth="1"/>
    <col min="9729" max="9729" width="10.1796875" style="63" customWidth="1"/>
    <col min="9730" max="9730" width="14.26953125" style="63" customWidth="1"/>
    <col min="9731" max="9731" width="10.26953125" style="63" customWidth="1"/>
    <col min="9732" max="9736" width="10.7265625" style="63" customWidth="1"/>
    <col min="9737" max="9981" width="11.453125" style="63"/>
    <col min="9982" max="9982" width="22.54296875" style="63" customWidth="1"/>
    <col min="9983" max="9983" width="11.453125" style="63"/>
    <col min="9984" max="9984" width="14.26953125" style="63" customWidth="1"/>
    <col min="9985" max="9985" width="10.1796875" style="63" customWidth="1"/>
    <col min="9986" max="9986" width="14.26953125" style="63" customWidth="1"/>
    <col min="9987" max="9987" width="10.26953125" style="63" customWidth="1"/>
    <col min="9988" max="9992" width="10.7265625" style="63" customWidth="1"/>
    <col min="9993" max="10237" width="11.453125" style="63"/>
    <col min="10238" max="10238" width="22.54296875" style="63" customWidth="1"/>
    <col min="10239" max="10239" width="11.453125" style="63"/>
    <col min="10240" max="10240" width="14.26953125" style="63" customWidth="1"/>
    <col min="10241" max="10241" width="10.1796875" style="63" customWidth="1"/>
    <col min="10242" max="10242" width="14.26953125" style="63" customWidth="1"/>
    <col min="10243" max="10243" width="10.26953125" style="63" customWidth="1"/>
    <col min="10244" max="10248" width="10.7265625" style="63" customWidth="1"/>
    <col min="10249" max="10493" width="11.453125" style="63"/>
    <col min="10494" max="10494" width="22.54296875" style="63" customWidth="1"/>
    <col min="10495" max="10495" width="11.453125" style="63"/>
    <col min="10496" max="10496" width="14.26953125" style="63" customWidth="1"/>
    <col min="10497" max="10497" width="10.1796875" style="63" customWidth="1"/>
    <col min="10498" max="10498" width="14.26953125" style="63" customWidth="1"/>
    <col min="10499" max="10499" width="10.26953125" style="63" customWidth="1"/>
    <col min="10500" max="10504" width="10.7265625" style="63" customWidth="1"/>
    <col min="10505" max="10749" width="11.453125" style="63"/>
    <col min="10750" max="10750" width="22.54296875" style="63" customWidth="1"/>
    <col min="10751" max="10751" width="11.453125" style="63"/>
    <col min="10752" max="10752" width="14.26953125" style="63" customWidth="1"/>
    <col min="10753" max="10753" width="10.1796875" style="63" customWidth="1"/>
    <col min="10754" max="10754" width="14.26953125" style="63" customWidth="1"/>
    <col min="10755" max="10755" width="10.26953125" style="63" customWidth="1"/>
    <col min="10756" max="10760" width="10.7265625" style="63" customWidth="1"/>
    <col min="10761" max="11005" width="11.453125" style="63"/>
    <col min="11006" max="11006" width="22.54296875" style="63" customWidth="1"/>
    <col min="11007" max="11007" width="11.453125" style="63"/>
    <col min="11008" max="11008" width="14.26953125" style="63" customWidth="1"/>
    <col min="11009" max="11009" width="10.1796875" style="63" customWidth="1"/>
    <col min="11010" max="11010" width="14.26953125" style="63" customWidth="1"/>
    <col min="11011" max="11011" width="10.26953125" style="63" customWidth="1"/>
    <col min="11012" max="11016" width="10.7265625" style="63" customWidth="1"/>
    <col min="11017" max="11261" width="11.453125" style="63"/>
    <col min="11262" max="11262" width="22.54296875" style="63" customWidth="1"/>
    <col min="11263" max="11263" width="11.453125" style="63"/>
    <col min="11264" max="11264" width="14.26953125" style="63" customWidth="1"/>
    <col min="11265" max="11265" width="10.1796875" style="63" customWidth="1"/>
    <col min="11266" max="11266" width="14.26953125" style="63" customWidth="1"/>
    <col min="11267" max="11267" width="10.26953125" style="63" customWidth="1"/>
    <col min="11268" max="11272" width="10.7265625" style="63" customWidth="1"/>
    <col min="11273" max="11517" width="11.453125" style="63"/>
    <col min="11518" max="11518" width="22.54296875" style="63" customWidth="1"/>
    <col min="11519" max="11519" width="11.453125" style="63"/>
    <col min="11520" max="11520" width="14.26953125" style="63" customWidth="1"/>
    <col min="11521" max="11521" width="10.1796875" style="63" customWidth="1"/>
    <col min="11522" max="11522" width="14.26953125" style="63" customWidth="1"/>
    <col min="11523" max="11523" width="10.26953125" style="63" customWidth="1"/>
    <col min="11524" max="11528" width="10.7265625" style="63" customWidth="1"/>
    <col min="11529" max="11773" width="11.453125" style="63"/>
    <col min="11774" max="11774" width="22.54296875" style="63" customWidth="1"/>
    <col min="11775" max="11775" width="11.453125" style="63"/>
    <col min="11776" max="11776" width="14.26953125" style="63" customWidth="1"/>
    <col min="11777" max="11777" width="10.1796875" style="63" customWidth="1"/>
    <col min="11778" max="11778" width="14.26953125" style="63" customWidth="1"/>
    <col min="11779" max="11779" width="10.26953125" style="63" customWidth="1"/>
    <col min="11780" max="11784" width="10.7265625" style="63" customWidth="1"/>
    <col min="11785" max="12029" width="11.453125" style="63"/>
    <col min="12030" max="12030" width="22.54296875" style="63" customWidth="1"/>
    <col min="12031" max="12031" width="11.453125" style="63"/>
    <col min="12032" max="12032" width="14.26953125" style="63" customWidth="1"/>
    <col min="12033" max="12033" width="10.1796875" style="63" customWidth="1"/>
    <col min="12034" max="12034" width="14.26953125" style="63" customWidth="1"/>
    <col min="12035" max="12035" width="10.26953125" style="63" customWidth="1"/>
    <col min="12036" max="12040" width="10.7265625" style="63" customWidth="1"/>
    <col min="12041" max="12285" width="11.453125" style="63"/>
    <col min="12286" max="12286" width="22.54296875" style="63" customWidth="1"/>
    <col min="12287" max="12287" width="11.453125" style="63"/>
    <col min="12288" max="12288" width="14.26953125" style="63" customWidth="1"/>
    <col min="12289" max="12289" width="10.1796875" style="63" customWidth="1"/>
    <col min="12290" max="12290" width="14.26953125" style="63" customWidth="1"/>
    <col min="12291" max="12291" width="10.26953125" style="63" customWidth="1"/>
    <col min="12292" max="12296" width="10.7265625" style="63" customWidth="1"/>
    <col min="12297" max="12541" width="11.453125" style="63"/>
    <col min="12542" max="12542" width="22.54296875" style="63" customWidth="1"/>
    <col min="12543" max="12543" width="11.453125" style="63"/>
    <col min="12544" max="12544" width="14.26953125" style="63" customWidth="1"/>
    <col min="12545" max="12545" width="10.1796875" style="63" customWidth="1"/>
    <col min="12546" max="12546" width="14.26953125" style="63" customWidth="1"/>
    <col min="12547" max="12547" width="10.26953125" style="63" customWidth="1"/>
    <col min="12548" max="12552" width="10.7265625" style="63" customWidth="1"/>
    <col min="12553" max="12797" width="11.453125" style="63"/>
    <col min="12798" max="12798" width="22.54296875" style="63" customWidth="1"/>
    <col min="12799" max="12799" width="11.453125" style="63"/>
    <col min="12800" max="12800" width="14.26953125" style="63" customWidth="1"/>
    <col min="12801" max="12801" width="10.1796875" style="63" customWidth="1"/>
    <col min="12802" max="12802" width="14.26953125" style="63" customWidth="1"/>
    <col min="12803" max="12803" width="10.26953125" style="63" customWidth="1"/>
    <col min="12804" max="12808" width="10.7265625" style="63" customWidth="1"/>
    <col min="12809" max="13053" width="11.453125" style="63"/>
    <col min="13054" max="13054" width="22.54296875" style="63" customWidth="1"/>
    <col min="13055" max="13055" width="11.453125" style="63"/>
    <col min="13056" max="13056" width="14.26953125" style="63" customWidth="1"/>
    <col min="13057" max="13057" width="10.1796875" style="63" customWidth="1"/>
    <col min="13058" max="13058" width="14.26953125" style="63" customWidth="1"/>
    <col min="13059" max="13059" width="10.26953125" style="63" customWidth="1"/>
    <col min="13060" max="13064" width="10.7265625" style="63" customWidth="1"/>
    <col min="13065" max="13309" width="11.453125" style="63"/>
    <col min="13310" max="13310" width="22.54296875" style="63" customWidth="1"/>
    <col min="13311" max="13311" width="11.453125" style="63"/>
    <col min="13312" max="13312" width="14.26953125" style="63" customWidth="1"/>
    <col min="13313" max="13313" width="10.1796875" style="63" customWidth="1"/>
    <col min="13314" max="13314" width="14.26953125" style="63" customWidth="1"/>
    <col min="13315" max="13315" width="10.26953125" style="63" customWidth="1"/>
    <col min="13316" max="13320" width="10.7265625" style="63" customWidth="1"/>
    <col min="13321" max="13565" width="11.453125" style="63"/>
    <col min="13566" max="13566" width="22.54296875" style="63" customWidth="1"/>
    <col min="13567" max="13567" width="11.453125" style="63"/>
    <col min="13568" max="13568" width="14.26953125" style="63" customWidth="1"/>
    <col min="13569" max="13569" width="10.1796875" style="63" customWidth="1"/>
    <col min="13570" max="13570" width="14.26953125" style="63" customWidth="1"/>
    <col min="13571" max="13571" width="10.26953125" style="63" customWidth="1"/>
    <col min="13572" max="13576" width="10.7265625" style="63" customWidth="1"/>
    <col min="13577" max="13821" width="11.453125" style="63"/>
    <col min="13822" max="13822" width="22.54296875" style="63" customWidth="1"/>
    <col min="13823" max="13823" width="11.453125" style="63"/>
    <col min="13824" max="13824" width="14.26953125" style="63" customWidth="1"/>
    <col min="13825" max="13825" width="10.1796875" style="63" customWidth="1"/>
    <col min="13826" max="13826" width="14.26953125" style="63" customWidth="1"/>
    <col min="13827" max="13827" width="10.26953125" style="63" customWidth="1"/>
    <col min="13828" max="13832" width="10.7265625" style="63" customWidth="1"/>
    <col min="13833" max="14077" width="11.453125" style="63"/>
    <col min="14078" max="14078" width="22.54296875" style="63" customWidth="1"/>
    <col min="14079" max="14079" width="11.453125" style="63"/>
    <col min="14080" max="14080" width="14.26953125" style="63" customWidth="1"/>
    <col min="14081" max="14081" width="10.1796875" style="63" customWidth="1"/>
    <col min="14082" max="14082" width="14.26953125" style="63" customWidth="1"/>
    <col min="14083" max="14083" width="10.26953125" style="63" customWidth="1"/>
    <col min="14084" max="14088" width="10.7265625" style="63" customWidth="1"/>
    <col min="14089" max="14333" width="11.453125" style="63"/>
    <col min="14334" max="14334" width="22.54296875" style="63" customWidth="1"/>
    <col min="14335" max="14335" width="11.453125" style="63"/>
    <col min="14336" max="14336" width="14.26953125" style="63" customWidth="1"/>
    <col min="14337" max="14337" width="10.1796875" style="63" customWidth="1"/>
    <col min="14338" max="14338" width="14.26953125" style="63" customWidth="1"/>
    <col min="14339" max="14339" width="10.26953125" style="63" customWidth="1"/>
    <col min="14340" max="14344" width="10.7265625" style="63" customWidth="1"/>
    <col min="14345" max="14589" width="11.453125" style="63"/>
    <col min="14590" max="14590" width="22.54296875" style="63" customWidth="1"/>
    <col min="14591" max="14591" width="11.453125" style="63"/>
    <col min="14592" max="14592" width="14.26953125" style="63" customWidth="1"/>
    <col min="14593" max="14593" width="10.1796875" style="63" customWidth="1"/>
    <col min="14594" max="14594" width="14.26953125" style="63" customWidth="1"/>
    <col min="14595" max="14595" width="10.26953125" style="63" customWidth="1"/>
    <col min="14596" max="14600" width="10.7265625" style="63" customWidth="1"/>
    <col min="14601" max="14845" width="11.453125" style="63"/>
    <col min="14846" max="14846" width="22.54296875" style="63" customWidth="1"/>
    <col min="14847" max="14847" width="11.453125" style="63"/>
    <col min="14848" max="14848" width="14.26953125" style="63" customWidth="1"/>
    <col min="14849" max="14849" width="10.1796875" style="63" customWidth="1"/>
    <col min="14850" max="14850" width="14.26953125" style="63" customWidth="1"/>
    <col min="14851" max="14851" width="10.26953125" style="63" customWidth="1"/>
    <col min="14852" max="14856" width="10.7265625" style="63" customWidth="1"/>
    <col min="14857" max="15101" width="11.453125" style="63"/>
    <col min="15102" max="15102" width="22.54296875" style="63" customWidth="1"/>
    <col min="15103" max="15103" width="11.453125" style="63"/>
    <col min="15104" max="15104" width="14.26953125" style="63" customWidth="1"/>
    <col min="15105" max="15105" width="10.1796875" style="63" customWidth="1"/>
    <col min="15106" max="15106" width="14.26953125" style="63" customWidth="1"/>
    <col min="15107" max="15107" width="10.26953125" style="63" customWidth="1"/>
    <col min="15108" max="15112" width="10.7265625" style="63" customWidth="1"/>
    <col min="15113" max="15357" width="11.453125" style="63"/>
    <col min="15358" max="15358" width="22.54296875" style="63" customWidth="1"/>
    <col min="15359" max="15359" width="11.453125" style="63"/>
    <col min="15360" max="15360" width="14.26953125" style="63" customWidth="1"/>
    <col min="15361" max="15361" width="10.1796875" style="63" customWidth="1"/>
    <col min="15362" max="15362" width="14.26953125" style="63" customWidth="1"/>
    <col min="15363" max="15363" width="10.26953125" style="63" customWidth="1"/>
    <col min="15364" max="15368" width="10.7265625" style="63" customWidth="1"/>
    <col min="15369" max="15613" width="11.453125" style="63"/>
    <col min="15614" max="15614" width="22.54296875" style="63" customWidth="1"/>
    <col min="15615" max="15615" width="11.453125" style="63"/>
    <col min="15616" max="15616" width="14.26953125" style="63" customWidth="1"/>
    <col min="15617" max="15617" width="10.1796875" style="63" customWidth="1"/>
    <col min="15618" max="15618" width="14.26953125" style="63" customWidth="1"/>
    <col min="15619" max="15619" width="10.26953125" style="63" customWidth="1"/>
    <col min="15620" max="15624" width="10.7265625" style="63" customWidth="1"/>
    <col min="15625" max="15869" width="11.453125" style="63"/>
    <col min="15870" max="15870" width="22.54296875" style="63" customWidth="1"/>
    <col min="15871" max="15871" width="11.453125" style="63"/>
    <col min="15872" max="15872" width="14.26953125" style="63" customWidth="1"/>
    <col min="15873" max="15873" width="10.1796875" style="63" customWidth="1"/>
    <col min="15874" max="15874" width="14.26953125" style="63" customWidth="1"/>
    <col min="15875" max="15875" width="10.26953125" style="63" customWidth="1"/>
    <col min="15876" max="15880" width="10.7265625" style="63" customWidth="1"/>
    <col min="15881" max="16125" width="11.453125" style="63"/>
    <col min="16126" max="16126" width="22.54296875" style="63" customWidth="1"/>
    <col min="16127" max="16127" width="11.453125" style="63"/>
    <col min="16128" max="16128" width="14.26953125" style="63" customWidth="1"/>
    <col min="16129" max="16129" width="10.1796875" style="63" customWidth="1"/>
    <col min="16130" max="16130" width="14.26953125" style="63" customWidth="1"/>
    <col min="16131" max="16131" width="10.26953125" style="63" customWidth="1"/>
    <col min="16132" max="16136" width="10.7265625" style="63" customWidth="1"/>
    <col min="16137" max="16381" width="11.453125" style="63"/>
    <col min="16382" max="16384" width="11.453125" style="63" customWidth="1"/>
  </cols>
  <sheetData>
    <row r="1" spans="1:14" ht="13.5" customHeight="1" x14ac:dyDescent="0.3">
      <c r="A1" s="292" t="s">
        <v>335</v>
      </c>
      <c r="B1" s="293"/>
      <c r="C1" s="293"/>
      <c r="D1" s="293"/>
      <c r="E1" s="294"/>
      <c r="F1" s="283"/>
      <c r="G1" s="283"/>
      <c r="H1" s="285"/>
      <c r="I1" s="285"/>
      <c r="J1" s="285"/>
      <c r="K1" s="285"/>
      <c r="L1" s="285"/>
      <c r="M1" s="285"/>
      <c r="N1" s="286"/>
    </row>
    <row r="2" spans="1:14" ht="13.5" customHeight="1" x14ac:dyDescent="0.3">
      <c r="A2" s="295"/>
      <c r="B2" s="295"/>
      <c r="C2" s="295"/>
      <c r="D2" s="295"/>
      <c r="E2" s="295"/>
      <c r="F2" s="61"/>
      <c r="G2" s="61"/>
    </row>
    <row r="3" spans="1:14" ht="13.5" customHeight="1" x14ac:dyDescent="0.3">
      <c r="A3" s="226" t="s">
        <v>235</v>
      </c>
      <c r="B3" s="221"/>
      <c r="C3" s="69"/>
      <c r="D3" s="227"/>
      <c r="E3" s="228"/>
      <c r="F3" s="357"/>
      <c r="G3" s="358"/>
    </row>
    <row r="4" spans="1:14" ht="13.5" customHeight="1" x14ac:dyDescent="0.25">
      <c r="A4" s="54"/>
      <c r="B4" s="55"/>
      <c r="C4" s="622" t="s">
        <v>52</v>
      </c>
      <c r="D4" s="622" t="s">
        <v>292</v>
      </c>
      <c r="E4" s="624" t="s">
        <v>53</v>
      </c>
      <c r="F4" s="634" t="s">
        <v>289</v>
      </c>
      <c r="G4" s="635"/>
    </row>
    <row r="5" spans="1:14" s="231" customFormat="1" ht="13.5" customHeight="1" x14ac:dyDescent="0.2">
      <c r="A5" s="229"/>
      <c r="B5" s="230"/>
      <c r="C5" s="623"/>
      <c r="D5" s="623"/>
      <c r="E5" s="625"/>
      <c r="F5" s="636"/>
      <c r="G5" s="637"/>
    </row>
    <row r="6" spans="1:14" s="231" customFormat="1" ht="13.5" customHeight="1" x14ac:dyDescent="0.3">
      <c r="A6" s="56" t="s">
        <v>273</v>
      </c>
      <c r="B6" s="57"/>
      <c r="C6" s="58"/>
      <c r="D6" s="59"/>
      <c r="E6" s="202"/>
      <c r="F6" s="359"/>
      <c r="G6" s="360"/>
    </row>
    <row r="7" spans="1:14" ht="13.5" customHeight="1" x14ac:dyDescent="0.3">
      <c r="A7" s="56" t="s">
        <v>337</v>
      </c>
      <c r="B7" s="65"/>
      <c r="C7" s="212">
        <v>750000</v>
      </c>
      <c r="D7" s="216">
        <v>0.05</v>
      </c>
      <c r="E7" s="232">
        <f>C7*(1+D7)</f>
        <v>787500</v>
      </c>
      <c r="F7" s="361">
        <f t="shared" ref="F7:F12" si="0">E7/E$13</f>
        <v>4.2633130408655476E-2</v>
      </c>
      <c r="G7" s="361">
        <f t="shared" ref="G7:G10" si="1">E7/E$11</f>
        <v>5.6603773584905662E-2</v>
      </c>
    </row>
    <row r="8" spans="1:14" ht="13.5" customHeight="1" x14ac:dyDescent="0.3">
      <c r="A8" s="219" t="s">
        <v>338</v>
      </c>
      <c r="B8" s="60"/>
      <c r="C8" s="213">
        <v>5000000</v>
      </c>
      <c r="D8" s="217">
        <v>0.05</v>
      </c>
      <c r="E8" s="233">
        <f>C8*(1+D8)</f>
        <v>5250000</v>
      </c>
      <c r="F8" s="362">
        <f t="shared" si="0"/>
        <v>0.28422086939103647</v>
      </c>
      <c r="G8" s="362">
        <f t="shared" si="1"/>
        <v>0.37735849056603776</v>
      </c>
    </row>
    <row r="9" spans="1:14" ht="13.5" customHeight="1" x14ac:dyDescent="0.3">
      <c r="A9" s="219" t="s">
        <v>339</v>
      </c>
      <c r="B9" s="60"/>
      <c r="C9" s="213">
        <v>2000000</v>
      </c>
      <c r="D9" s="217">
        <v>0.05</v>
      </c>
      <c r="E9" s="233">
        <f>C9*(1+D9)</f>
        <v>2100000</v>
      </c>
      <c r="F9" s="362">
        <f t="shared" si="0"/>
        <v>0.11368834775641459</v>
      </c>
      <c r="G9" s="362">
        <f t="shared" si="1"/>
        <v>0.15094339622641509</v>
      </c>
    </row>
    <row r="10" spans="1:14" ht="13.5" customHeight="1" x14ac:dyDescent="0.3">
      <c r="A10" s="67" t="s">
        <v>340</v>
      </c>
      <c r="B10" s="68"/>
      <c r="C10" s="214">
        <v>5500000</v>
      </c>
      <c r="D10" s="218">
        <v>0.05</v>
      </c>
      <c r="E10" s="234">
        <f>C10*(1+D10)</f>
        <v>5775000</v>
      </c>
      <c r="F10" s="362">
        <f t="shared" si="0"/>
        <v>0.31264295633014011</v>
      </c>
      <c r="G10" s="362">
        <f t="shared" si="1"/>
        <v>0.41509433962264153</v>
      </c>
    </row>
    <row r="11" spans="1:14" ht="13.5" customHeight="1" x14ac:dyDescent="0.3">
      <c r="A11" s="219" t="s">
        <v>47</v>
      </c>
      <c r="B11" s="60"/>
      <c r="C11" s="235">
        <f>SUM(C7:C10)</f>
        <v>13250000</v>
      </c>
      <c r="D11" s="236">
        <f>(E11-C11)/C11</f>
        <v>0.05</v>
      </c>
      <c r="E11" s="234">
        <f>SUM(E7:E10)</f>
        <v>13912500</v>
      </c>
      <c r="F11" s="362">
        <f t="shared" si="0"/>
        <v>0.75318530388624672</v>
      </c>
      <c r="G11" s="374">
        <f>E11/E$11</f>
        <v>1</v>
      </c>
    </row>
    <row r="12" spans="1:14" ht="13.5" customHeight="1" x14ac:dyDescent="0.3">
      <c r="A12" s="237" t="s">
        <v>336</v>
      </c>
      <c r="B12" s="221"/>
      <c r="C12" s="215">
        <v>4500000</v>
      </c>
      <c r="D12" s="238">
        <f>E12/C12-1</f>
        <v>1.3122222222222257E-2</v>
      </c>
      <c r="E12" s="234">
        <f>E46</f>
        <v>4559050</v>
      </c>
      <c r="F12" s="362">
        <f t="shared" si="0"/>
        <v>0.24681469611375331</v>
      </c>
      <c r="G12" s="362">
        <f t="shared" ref="G12:G13" si="2">E12/E$11</f>
        <v>0.32769451931716082</v>
      </c>
    </row>
    <row r="13" spans="1:14" ht="13.5" customHeight="1" x14ac:dyDescent="0.3">
      <c r="A13" s="67" t="s">
        <v>274</v>
      </c>
      <c r="B13" s="68"/>
      <c r="C13" s="239">
        <f>SUM(C11:C12)</f>
        <v>17750000</v>
      </c>
      <c r="D13" s="240">
        <f>(E13-C13)/C13</f>
        <v>4.0650704225352115E-2</v>
      </c>
      <c r="E13" s="234">
        <f>SUM(E11:E12)</f>
        <v>18471550</v>
      </c>
      <c r="F13" s="373">
        <f>E13/E$13</f>
        <v>1</v>
      </c>
      <c r="G13" s="363">
        <f t="shared" si="2"/>
        <v>1.3276945193171608</v>
      </c>
    </row>
    <row r="15" spans="1:14" ht="13.5" customHeight="1" x14ac:dyDescent="0.3">
      <c r="A15" s="284" t="s">
        <v>342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6"/>
    </row>
    <row r="16" spans="1:14" s="231" customFormat="1" ht="13.5" customHeight="1" x14ac:dyDescent="0.3">
      <c r="A16" s="303" t="s">
        <v>279</v>
      </c>
      <c r="B16" s="55"/>
      <c r="C16" s="241"/>
      <c r="D16" s="631" t="s">
        <v>334</v>
      </c>
      <c r="E16" s="241"/>
      <c r="F16" s="628" t="s">
        <v>477</v>
      </c>
      <c r="G16" s="638" t="s">
        <v>270</v>
      </c>
      <c r="H16" s="639"/>
      <c r="I16" s="639"/>
      <c r="J16" s="639"/>
      <c r="K16" s="639"/>
      <c r="L16" s="639"/>
      <c r="M16" s="639"/>
      <c r="N16" s="640"/>
    </row>
    <row r="17" spans="1:14" s="231" customFormat="1" ht="13.5" customHeight="1" x14ac:dyDescent="0.3">
      <c r="A17" s="303"/>
      <c r="B17" s="55"/>
      <c r="C17" s="241"/>
      <c r="D17" s="632"/>
      <c r="E17" s="241"/>
      <c r="F17" s="629"/>
      <c r="G17" s="394" t="s">
        <v>320</v>
      </c>
      <c r="H17" s="394" t="s">
        <v>315</v>
      </c>
      <c r="I17" s="394" t="s">
        <v>312</v>
      </c>
      <c r="J17" s="394" t="s">
        <v>314</v>
      </c>
      <c r="K17" s="394" t="s">
        <v>313</v>
      </c>
      <c r="L17" s="394" t="s">
        <v>316</v>
      </c>
      <c r="M17" s="394" t="s">
        <v>317</v>
      </c>
      <c r="N17" s="394" t="s">
        <v>318</v>
      </c>
    </row>
    <row r="18" spans="1:14" s="247" customFormat="1" ht="49.5" customHeight="1" x14ac:dyDescent="0.2">
      <c r="A18" s="242"/>
      <c r="B18" s="243"/>
      <c r="C18" s="244" t="s">
        <v>272</v>
      </c>
      <c r="D18" s="633"/>
      <c r="E18" s="245" t="s">
        <v>53</v>
      </c>
      <c r="F18" s="630"/>
      <c r="G18" s="246" t="s">
        <v>319</v>
      </c>
      <c r="H18" s="246" t="s">
        <v>54</v>
      </c>
      <c r="I18" s="246" t="s">
        <v>55</v>
      </c>
      <c r="J18" s="246" t="s">
        <v>56</v>
      </c>
      <c r="K18" s="246" t="s">
        <v>57</v>
      </c>
      <c r="L18" s="246" t="s">
        <v>58</v>
      </c>
      <c r="M18" s="246" t="s">
        <v>70</v>
      </c>
      <c r="N18" s="246" t="s">
        <v>69</v>
      </c>
    </row>
    <row r="19" spans="1:14" ht="13.5" customHeight="1" x14ac:dyDescent="0.25">
      <c r="A19" s="219" t="s">
        <v>341</v>
      </c>
      <c r="B19" s="61"/>
      <c r="C19" s="248">
        <f>C12</f>
        <v>4500000</v>
      </c>
      <c r="D19" s="249">
        <f>(E19-C19)/C19</f>
        <v>1.3122222222222223E-2</v>
      </c>
      <c r="E19" s="248">
        <f>E46</f>
        <v>4559050</v>
      </c>
      <c r="F19" s="206"/>
      <c r="G19" s="206"/>
      <c r="H19" s="206"/>
      <c r="I19" s="206"/>
      <c r="J19" s="206"/>
      <c r="K19" s="206"/>
      <c r="L19" s="206"/>
      <c r="M19" s="206"/>
      <c r="N19" s="206"/>
    </row>
    <row r="20" spans="1:14" ht="13.5" customHeight="1" x14ac:dyDescent="0.25">
      <c r="A20" s="56" t="s">
        <v>48</v>
      </c>
      <c r="B20" s="71"/>
      <c r="C20" s="250"/>
      <c r="D20" s="251"/>
      <c r="E20" s="252"/>
      <c r="F20" s="64"/>
      <c r="G20" s="206"/>
      <c r="H20" s="206"/>
      <c r="I20" s="206"/>
      <c r="J20" s="206"/>
      <c r="K20" s="206"/>
      <c r="L20" s="206"/>
      <c r="M20" s="206"/>
      <c r="N20" s="206"/>
    </row>
    <row r="21" spans="1:14" ht="13.5" customHeight="1" x14ac:dyDescent="0.3">
      <c r="A21" s="619" t="s">
        <v>277</v>
      </c>
      <c r="B21" s="620"/>
      <c r="C21" s="382">
        <v>800000</v>
      </c>
      <c r="D21" s="298">
        <v>0.02</v>
      </c>
      <c r="E21" s="235">
        <f t="shared" ref="E21:E43" si="3">C21*(1+D21)</f>
        <v>816000</v>
      </c>
      <c r="F21" s="393" t="s">
        <v>317</v>
      </c>
      <c r="G21" s="235" t="str">
        <f>IF($F21=G$17,$E21,"")</f>
        <v/>
      </c>
      <c r="H21" s="235" t="str">
        <f t="shared" ref="H21:N36" si="4">IF($F21=H$17,$E21,"")</f>
        <v/>
      </c>
      <c r="I21" s="235" t="str">
        <f t="shared" si="4"/>
        <v/>
      </c>
      <c r="J21" s="235" t="str">
        <f t="shared" si="4"/>
        <v/>
      </c>
      <c r="K21" s="235" t="str">
        <f t="shared" si="4"/>
        <v/>
      </c>
      <c r="L21" s="235" t="str">
        <f t="shared" si="4"/>
        <v/>
      </c>
      <c r="M21" s="235">
        <f t="shared" si="4"/>
        <v>816000</v>
      </c>
      <c r="N21" s="235" t="str">
        <f t="shared" si="4"/>
        <v/>
      </c>
    </row>
    <row r="22" spans="1:14" ht="13.5" customHeight="1" x14ac:dyDescent="0.3">
      <c r="A22" s="611" t="s">
        <v>278</v>
      </c>
      <c r="B22" s="612"/>
      <c r="C22" s="382">
        <v>350000</v>
      </c>
      <c r="D22" s="298">
        <v>0.02</v>
      </c>
      <c r="E22" s="235">
        <f t="shared" si="3"/>
        <v>357000</v>
      </c>
      <c r="F22" s="296" t="s">
        <v>317</v>
      </c>
      <c r="G22" s="235" t="str">
        <f t="shared" ref="G22:N43" si="5">IF($F22=G$17,$E22,"")</f>
        <v/>
      </c>
      <c r="H22" s="235" t="str">
        <f t="shared" si="4"/>
        <v/>
      </c>
      <c r="I22" s="235" t="str">
        <f t="shared" si="4"/>
        <v/>
      </c>
      <c r="J22" s="235" t="str">
        <f t="shared" si="4"/>
        <v/>
      </c>
      <c r="K22" s="235" t="str">
        <f t="shared" si="4"/>
        <v/>
      </c>
      <c r="L22" s="235" t="str">
        <f t="shared" si="4"/>
        <v/>
      </c>
      <c r="M22" s="235">
        <f t="shared" si="4"/>
        <v>357000</v>
      </c>
      <c r="N22" s="235" t="str">
        <f t="shared" si="4"/>
        <v/>
      </c>
    </row>
    <row r="23" spans="1:14" ht="13.5" customHeight="1" x14ac:dyDescent="0.3">
      <c r="A23" s="611" t="s">
        <v>291</v>
      </c>
      <c r="B23" s="612"/>
      <c r="C23" s="382">
        <v>200000</v>
      </c>
      <c r="D23" s="298">
        <v>0.02</v>
      </c>
      <c r="E23" s="235">
        <f t="shared" si="3"/>
        <v>204000</v>
      </c>
      <c r="F23" s="393" t="s">
        <v>320</v>
      </c>
      <c r="G23" s="235">
        <f t="shared" si="5"/>
        <v>204000</v>
      </c>
      <c r="H23" s="235" t="str">
        <f t="shared" si="4"/>
        <v/>
      </c>
      <c r="I23" s="235" t="str">
        <f t="shared" si="4"/>
        <v/>
      </c>
      <c r="J23" s="235" t="str">
        <f t="shared" si="4"/>
        <v/>
      </c>
      <c r="K23" s="235" t="str">
        <f t="shared" si="4"/>
        <v/>
      </c>
      <c r="L23" s="235" t="str">
        <f t="shared" si="4"/>
        <v/>
      </c>
      <c r="M23" s="235" t="str">
        <f t="shared" si="4"/>
        <v/>
      </c>
      <c r="N23" s="235" t="str">
        <f t="shared" si="4"/>
        <v/>
      </c>
    </row>
    <row r="24" spans="1:14" ht="13.5" customHeight="1" x14ac:dyDescent="0.3">
      <c r="A24" s="611" t="s">
        <v>295</v>
      </c>
      <c r="B24" s="612"/>
      <c r="C24" s="382">
        <v>150000</v>
      </c>
      <c r="D24" s="298">
        <v>0.01</v>
      </c>
      <c r="E24" s="235">
        <f t="shared" si="3"/>
        <v>151500</v>
      </c>
      <c r="F24" s="296" t="s">
        <v>315</v>
      </c>
      <c r="G24" s="235" t="str">
        <f t="shared" si="5"/>
        <v/>
      </c>
      <c r="H24" s="235">
        <f t="shared" si="4"/>
        <v>151500</v>
      </c>
      <c r="I24" s="235" t="str">
        <f t="shared" si="4"/>
        <v/>
      </c>
      <c r="J24" s="235" t="str">
        <f t="shared" si="4"/>
        <v/>
      </c>
      <c r="K24" s="235" t="str">
        <f t="shared" si="4"/>
        <v/>
      </c>
      <c r="L24" s="235" t="str">
        <f t="shared" si="4"/>
        <v/>
      </c>
      <c r="M24" s="235" t="str">
        <f t="shared" si="4"/>
        <v/>
      </c>
      <c r="N24" s="235" t="str">
        <f t="shared" si="4"/>
        <v/>
      </c>
    </row>
    <row r="25" spans="1:14" ht="13.5" customHeight="1" x14ac:dyDescent="0.3">
      <c r="A25" s="611" t="s">
        <v>296</v>
      </c>
      <c r="B25" s="612"/>
      <c r="C25" s="382">
        <v>80000</v>
      </c>
      <c r="D25" s="298">
        <v>0</v>
      </c>
      <c r="E25" s="235">
        <f t="shared" si="3"/>
        <v>80000</v>
      </c>
      <c r="F25" s="296" t="s">
        <v>315</v>
      </c>
      <c r="G25" s="235" t="str">
        <f t="shared" si="5"/>
        <v/>
      </c>
      <c r="H25" s="235">
        <f t="shared" si="4"/>
        <v>80000</v>
      </c>
      <c r="I25" s="235" t="str">
        <f t="shared" si="4"/>
        <v/>
      </c>
      <c r="J25" s="235" t="str">
        <f t="shared" si="4"/>
        <v/>
      </c>
      <c r="K25" s="235" t="str">
        <f t="shared" si="4"/>
        <v/>
      </c>
      <c r="L25" s="235" t="str">
        <f t="shared" si="4"/>
        <v/>
      </c>
      <c r="M25" s="235" t="str">
        <f t="shared" si="4"/>
        <v/>
      </c>
      <c r="N25" s="235" t="str">
        <f t="shared" si="4"/>
        <v/>
      </c>
    </row>
    <row r="26" spans="1:14" ht="13.5" customHeight="1" x14ac:dyDescent="0.3">
      <c r="A26" s="611" t="s">
        <v>297</v>
      </c>
      <c r="B26" s="612"/>
      <c r="C26" s="382">
        <v>110000</v>
      </c>
      <c r="D26" s="298">
        <v>0.02</v>
      </c>
      <c r="E26" s="235">
        <f t="shared" si="3"/>
        <v>112200</v>
      </c>
      <c r="F26" s="296" t="s">
        <v>314</v>
      </c>
      <c r="G26" s="235" t="str">
        <f t="shared" si="5"/>
        <v/>
      </c>
      <c r="H26" s="235" t="str">
        <f t="shared" si="4"/>
        <v/>
      </c>
      <c r="I26" s="235" t="str">
        <f t="shared" si="4"/>
        <v/>
      </c>
      <c r="J26" s="235">
        <f t="shared" si="4"/>
        <v>112200</v>
      </c>
      <c r="K26" s="235" t="str">
        <f t="shared" si="4"/>
        <v/>
      </c>
      <c r="L26" s="235" t="str">
        <f t="shared" si="4"/>
        <v/>
      </c>
      <c r="M26" s="235" t="str">
        <f t="shared" si="4"/>
        <v/>
      </c>
      <c r="N26" s="235" t="str">
        <f t="shared" si="4"/>
        <v/>
      </c>
    </row>
    <row r="27" spans="1:14" ht="13.5" customHeight="1" x14ac:dyDescent="0.3">
      <c r="A27" s="611" t="s">
        <v>298</v>
      </c>
      <c r="B27" s="612"/>
      <c r="C27" s="382">
        <v>95000</v>
      </c>
      <c r="D27" s="298">
        <v>0.01</v>
      </c>
      <c r="E27" s="235">
        <f t="shared" si="3"/>
        <v>95950</v>
      </c>
      <c r="F27" s="296" t="s">
        <v>314</v>
      </c>
      <c r="G27" s="235" t="str">
        <f t="shared" si="5"/>
        <v/>
      </c>
      <c r="H27" s="235" t="str">
        <f t="shared" si="4"/>
        <v/>
      </c>
      <c r="I27" s="235" t="str">
        <f t="shared" si="4"/>
        <v/>
      </c>
      <c r="J27" s="235">
        <f t="shared" si="4"/>
        <v>95950</v>
      </c>
      <c r="K27" s="235" t="str">
        <f t="shared" si="4"/>
        <v/>
      </c>
      <c r="L27" s="235" t="str">
        <f t="shared" si="4"/>
        <v/>
      </c>
      <c r="M27" s="235" t="str">
        <f t="shared" si="4"/>
        <v/>
      </c>
      <c r="N27" s="235" t="str">
        <f t="shared" si="4"/>
        <v/>
      </c>
    </row>
    <row r="28" spans="1:14" ht="13.5" customHeight="1" x14ac:dyDescent="0.3">
      <c r="A28" s="611" t="s">
        <v>299</v>
      </c>
      <c r="B28" s="612"/>
      <c r="C28" s="382">
        <v>80000</v>
      </c>
      <c r="D28" s="298">
        <v>0.01</v>
      </c>
      <c r="E28" s="235">
        <f t="shared" si="3"/>
        <v>80800</v>
      </c>
      <c r="F28" s="296" t="s">
        <v>314</v>
      </c>
      <c r="G28" s="235" t="str">
        <f t="shared" si="5"/>
        <v/>
      </c>
      <c r="H28" s="235" t="str">
        <f t="shared" si="4"/>
        <v/>
      </c>
      <c r="I28" s="235" t="str">
        <f t="shared" si="4"/>
        <v/>
      </c>
      <c r="J28" s="235">
        <f t="shared" si="4"/>
        <v>80800</v>
      </c>
      <c r="K28" s="235" t="str">
        <f t="shared" si="4"/>
        <v/>
      </c>
      <c r="L28" s="235" t="str">
        <f t="shared" si="4"/>
        <v/>
      </c>
      <c r="M28" s="235" t="str">
        <f t="shared" si="4"/>
        <v/>
      </c>
      <c r="N28" s="235" t="str">
        <f t="shared" si="4"/>
        <v/>
      </c>
    </row>
    <row r="29" spans="1:14" ht="13.5" customHeight="1" x14ac:dyDescent="0.3">
      <c r="A29" s="611" t="s">
        <v>300</v>
      </c>
      <c r="B29" s="612"/>
      <c r="C29" s="382">
        <v>40000</v>
      </c>
      <c r="D29" s="298">
        <v>0.02</v>
      </c>
      <c r="E29" s="235">
        <f t="shared" si="3"/>
        <v>40800</v>
      </c>
      <c r="F29" s="393" t="s">
        <v>316</v>
      </c>
      <c r="G29" s="235" t="str">
        <f t="shared" si="5"/>
        <v/>
      </c>
      <c r="H29" s="235" t="str">
        <f t="shared" si="4"/>
        <v/>
      </c>
      <c r="I29" s="235" t="str">
        <f t="shared" si="4"/>
        <v/>
      </c>
      <c r="J29" s="235" t="str">
        <f t="shared" si="4"/>
        <v/>
      </c>
      <c r="K29" s="235" t="str">
        <f t="shared" si="4"/>
        <v/>
      </c>
      <c r="L29" s="235">
        <f t="shared" si="4"/>
        <v>40800</v>
      </c>
      <c r="M29" s="235" t="str">
        <f t="shared" si="4"/>
        <v/>
      </c>
      <c r="N29" s="235" t="str">
        <f t="shared" si="4"/>
        <v/>
      </c>
    </row>
    <row r="30" spans="1:14" ht="13.5" customHeight="1" x14ac:dyDescent="0.3">
      <c r="A30" s="611" t="s">
        <v>301</v>
      </c>
      <c r="B30" s="612"/>
      <c r="C30" s="382">
        <v>15000</v>
      </c>
      <c r="D30" s="298">
        <v>0.01</v>
      </c>
      <c r="E30" s="235">
        <f t="shared" si="3"/>
        <v>15150</v>
      </c>
      <c r="F30" s="296" t="s">
        <v>316</v>
      </c>
      <c r="G30" s="235" t="str">
        <f t="shared" si="5"/>
        <v/>
      </c>
      <c r="H30" s="235" t="str">
        <f t="shared" si="4"/>
        <v/>
      </c>
      <c r="I30" s="235" t="str">
        <f t="shared" si="4"/>
        <v/>
      </c>
      <c r="J30" s="235" t="str">
        <f t="shared" si="4"/>
        <v/>
      </c>
      <c r="K30" s="235" t="str">
        <f t="shared" si="4"/>
        <v/>
      </c>
      <c r="L30" s="235">
        <f t="shared" si="4"/>
        <v>15150</v>
      </c>
      <c r="M30" s="235" t="str">
        <f t="shared" si="4"/>
        <v/>
      </c>
      <c r="N30" s="235" t="str">
        <f t="shared" si="4"/>
        <v/>
      </c>
    </row>
    <row r="31" spans="1:14" ht="13.5" customHeight="1" x14ac:dyDescent="0.3">
      <c r="A31" s="611" t="s">
        <v>343</v>
      </c>
      <c r="B31" s="612"/>
      <c r="C31" s="382">
        <v>10000</v>
      </c>
      <c r="D31" s="298">
        <v>0.03</v>
      </c>
      <c r="E31" s="235">
        <f t="shared" si="3"/>
        <v>10300</v>
      </c>
      <c r="F31" s="296" t="s">
        <v>316</v>
      </c>
      <c r="G31" s="235" t="str">
        <f t="shared" si="5"/>
        <v/>
      </c>
      <c r="H31" s="235" t="str">
        <f t="shared" si="4"/>
        <v/>
      </c>
      <c r="I31" s="235" t="str">
        <f t="shared" si="4"/>
        <v/>
      </c>
      <c r="J31" s="235" t="str">
        <f t="shared" si="4"/>
        <v/>
      </c>
      <c r="K31" s="235" t="str">
        <f t="shared" si="4"/>
        <v/>
      </c>
      <c r="L31" s="235">
        <f t="shared" si="4"/>
        <v>10300</v>
      </c>
      <c r="M31" s="235" t="str">
        <f t="shared" si="4"/>
        <v/>
      </c>
      <c r="N31" s="235" t="str">
        <f t="shared" si="4"/>
        <v/>
      </c>
    </row>
    <row r="32" spans="1:14" ht="13.5" customHeight="1" x14ac:dyDescent="0.3">
      <c r="A32" s="611" t="s">
        <v>302</v>
      </c>
      <c r="B32" s="612"/>
      <c r="C32" s="382">
        <v>250000</v>
      </c>
      <c r="D32" s="298">
        <v>0</v>
      </c>
      <c r="E32" s="235">
        <f t="shared" si="3"/>
        <v>250000</v>
      </c>
      <c r="F32" s="296" t="s">
        <v>313</v>
      </c>
      <c r="G32" s="235" t="str">
        <f t="shared" si="5"/>
        <v/>
      </c>
      <c r="H32" s="235" t="str">
        <f t="shared" si="4"/>
        <v/>
      </c>
      <c r="I32" s="235" t="str">
        <f t="shared" si="4"/>
        <v/>
      </c>
      <c r="J32" s="235" t="str">
        <f t="shared" si="4"/>
        <v/>
      </c>
      <c r="K32" s="235">
        <f t="shared" si="4"/>
        <v>250000</v>
      </c>
      <c r="L32" s="235" t="str">
        <f t="shared" si="4"/>
        <v/>
      </c>
      <c r="M32" s="235" t="str">
        <f t="shared" si="4"/>
        <v/>
      </c>
      <c r="N32" s="235" t="str">
        <f t="shared" si="4"/>
        <v/>
      </c>
    </row>
    <row r="33" spans="1:14" ht="13.5" customHeight="1" x14ac:dyDescent="0.3">
      <c r="A33" s="611" t="s">
        <v>303</v>
      </c>
      <c r="B33" s="612"/>
      <c r="C33" s="382">
        <v>35000</v>
      </c>
      <c r="D33" s="298">
        <v>0</v>
      </c>
      <c r="E33" s="235">
        <f t="shared" si="3"/>
        <v>35000</v>
      </c>
      <c r="F33" s="296" t="s">
        <v>315</v>
      </c>
      <c r="G33" s="235" t="str">
        <f t="shared" si="5"/>
        <v/>
      </c>
      <c r="H33" s="235">
        <f t="shared" si="4"/>
        <v>35000</v>
      </c>
      <c r="I33" s="235" t="str">
        <f t="shared" si="4"/>
        <v/>
      </c>
      <c r="J33" s="235" t="str">
        <f t="shared" si="4"/>
        <v/>
      </c>
      <c r="K33" s="235" t="str">
        <f t="shared" si="4"/>
        <v/>
      </c>
      <c r="L33" s="235" t="str">
        <f t="shared" si="4"/>
        <v/>
      </c>
      <c r="M33" s="235" t="str">
        <f t="shared" si="4"/>
        <v/>
      </c>
      <c r="N33" s="235" t="str">
        <f t="shared" si="4"/>
        <v/>
      </c>
    </row>
    <row r="34" spans="1:14" ht="13.5" customHeight="1" x14ac:dyDescent="0.3">
      <c r="A34" s="611" t="s">
        <v>304</v>
      </c>
      <c r="B34" s="612"/>
      <c r="C34" s="382">
        <v>120000</v>
      </c>
      <c r="D34" s="298">
        <v>0.01</v>
      </c>
      <c r="E34" s="235">
        <f t="shared" si="3"/>
        <v>121200</v>
      </c>
      <c r="F34" s="296" t="s">
        <v>315</v>
      </c>
      <c r="G34" s="235" t="str">
        <f t="shared" si="5"/>
        <v/>
      </c>
      <c r="H34" s="235">
        <f t="shared" si="4"/>
        <v>121200</v>
      </c>
      <c r="I34" s="235" t="str">
        <f t="shared" si="4"/>
        <v/>
      </c>
      <c r="J34" s="235" t="str">
        <f t="shared" si="4"/>
        <v/>
      </c>
      <c r="K34" s="235" t="str">
        <f t="shared" si="4"/>
        <v/>
      </c>
      <c r="L34" s="235" t="str">
        <f t="shared" si="4"/>
        <v/>
      </c>
      <c r="M34" s="235" t="str">
        <f t="shared" si="4"/>
        <v/>
      </c>
      <c r="N34" s="235" t="str">
        <f t="shared" si="4"/>
        <v/>
      </c>
    </row>
    <row r="35" spans="1:14" ht="13.5" customHeight="1" x14ac:dyDescent="0.3">
      <c r="A35" s="611" t="s">
        <v>305</v>
      </c>
      <c r="B35" s="612"/>
      <c r="C35" s="382">
        <v>55000</v>
      </c>
      <c r="D35" s="298">
        <v>0.01</v>
      </c>
      <c r="E35" s="235">
        <f t="shared" si="3"/>
        <v>55550</v>
      </c>
      <c r="F35" s="296" t="s">
        <v>315</v>
      </c>
      <c r="G35" s="235" t="str">
        <f t="shared" si="5"/>
        <v/>
      </c>
      <c r="H35" s="235">
        <f t="shared" si="4"/>
        <v>55550</v>
      </c>
      <c r="I35" s="235" t="str">
        <f t="shared" si="4"/>
        <v/>
      </c>
      <c r="J35" s="235" t="str">
        <f t="shared" si="4"/>
        <v/>
      </c>
      <c r="K35" s="235" t="str">
        <f t="shared" si="4"/>
        <v/>
      </c>
      <c r="L35" s="235" t="str">
        <f t="shared" si="4"/>
        <v/>
      </c>
      <c r="M35" s="235" t="str">
        <f t="shared" si="4"/>
        <v/>
      </c>
      <c r="N35" s="235" t="str">
        <f t="shared" si="4"/>
        <v/>
      </c>
    </row>
    <row r="36" spans="1:14" ht="13.5" customHeight="1" x14ac:dyDescent="0.3">
      <c r="A36" s="611" t="s">
        <v>306</v>
      </c>
      <c r="B36" s="612"/>
      <c r="C36" s="382">
        <v>150000</v>
      </c>
      <c r="D36" s="298">
        <v>0</v>
      </c>
      <c r="E36" s="235">
        <f t="shared" si="3"/>
        <v>150000</v>
      </c>
      <c r="F36" s="296" t="s">
        <v>318</v>
      </c>
      <c r="G36" s="235" t="str">
        <f t="shared" si="5"/>
        <v/>
      </c>
      <c r="H36" s="235" t="str">
        <f t="shared" si="4"/>
        <v/>
      </c>
      <c r="I36" s="235" t="str">
        <f t="shared" si="4"/>
        <v/>
      </c>
      <c r="J36" s="235" t="str">
        <f t="shared" si="4"/>
        <v/>
      </c>
      <c r="K36" s="235" t="str">
        <f t="shared" si="4"/>
        <v/>
      </c>
      <c r="L36" s="235" t="str">
        <f t="shared" si="4"/>
        <v/>
      </c>
      <c r="M36" s="235" t="str">
        <f t="shared" si="4"/>
        <v/>
      </c>
      <c r="N36" s="235">
        <f t="shared" si="4"/>
        <v>150000</v>
      </c>
    </row>
    <row r="37" spans="1:14" ht="13.5" customHeight="1" x14ac:dyDescent="0.3">
      <c r="A37" s="611" t="s">
        <v>307</v>
      </c>
      <c r="B37" s="612"/>
      <c r="C37" s="382">
        <v>200000</v>
      </c>
      <c r="D37" s="298">
        <v>0</v>
      </c>
      <c r="E37" s="235">
        <f t="shared" si="3"/>
        <v>200000</v>
      </c>
      <c r="F37" s="296" t="s">
        <v>318</v>
      </c>
      <c r="G37" s="235" t="str">
        <f t="shared" si="5"/>
        <v/>
      </c>
      <c r="H37" s="235" t="str">
        <f t="shared" si="5"/>
        <v/>
      </c>
      <c r="I37" s="235" t="str">
        <f t="shared" si="5"/>
        <v/>
      </c>
      <c r="J37" s="235" t="str">
        <f t="shared" si="5"/>
        <v/>
      </c>
      <c r="K37" s="235" t="str">
        <f t="shared" si="5"/>
        <v/>
      </c>
      <c r="L37" s="235" t="str">
        <f t="shared" si="5"/>
        <v/>
      </c>
      <c r="M37" s="235" t="str">
        <f t="shared" si="5"/>
        <v/>
      </c>
      <c r="N37" s="235">
        <f t="shared" si="5"/>
        <v>200000</v>
      </c>
    </row>
    <row r="38" spans="1:14" ht="13.5" customHeight="1" x14ac:dyDescent="0.3">
      <c r="A38" s="611" t="s">
        <v>308</v>
      </c>
      <c r="B38" s="612"/>
      <c r="C38" s="382">
        <v>200000</v>
      </c>
      <c r="D38" s="298">
        <v>0</v>
      </c>
      <c r="E38" s="235">
        <f t="shared" si="3"/>
        <v>200000</v>
      </c>
      <c r="F38" s="296" t="s">
        <v>318</v>
      </c>
      <c r="G38" s="235" t="str">
        <f t="shared" si="5"/>
        <v/>
      </c>
      <c r="H38" s="235" t="str">
        <f t="shared" si="5"/>
        <v/>
      </c>
      <c r="I38" s="235" t="str">
        <f t="shared" si="5"/>
        <v/>
      </c>
      <c r="J38" s="235" t="str">
        <f t="shared" si="5"/>
        <v/>
      </c>
      <c r="K38" s="235" t="str">
        <f t="shared" si="5"/>
        <v/>
      </c>
      <c r="L38" s="235" t="str">
        <f t="shared" si="5"/>
        <v/>
      </c>
      <c r="M38" s="235" t="str">
        <f t="shared" si="5"/>
        <v/>
      </c>
      <c r="N38" s="235">
        <f t="shared" si="5"/>
        <v>200000</v>
      </c>
    </row>
    <row r="39" spans="1:14" ht="13.5" customHeight="1" x14ac:dyDescent="0.3">
      <c r="A39" s="611" t="s">
        <v>309</v>
      </c>
      <c r="B39" s="612"/>
      <c r="C39" s="382">
        <v>200000</v>
      </c>
      <c r="D39" s="298">
        <v>0</v>
      </c>
      <c r="E39" s="235">
        <f t="shared" si="3"/>
        <v>200000</v>
      </c>
      <c r="F39" s="296" t="s">
        <v>317</v>
      </c>
      <c r="G39" s="235" t="str">
        <f t="shared" si="5"/>
        <v/>
      </c>
      <c r="H39" s="235" t="str">
        <f t="shared" si="5"/>
        <v/>
      </c>
      <c r="I39" s="235" t="str">
        <f t="shared" si="5"/>
        <v/>
      </c>
      <c r="J39" s="235" t="str">
        <f t="shared" si="5"/>
        <v/>
      </c>
      <c r="K39" s="235" t="str">
        <f t="shared" si="5"/>
        <v/>
      </c>
      <c r="L39" s="235" t="str">
        <f t="shared" si="5"/>
        <v/>
      </c>
      <c r="M39" s="235">
        <f t="shared" si="5"/>
        <v>200000</v>
      </c>
      <c r="N39" s="235" t="str">
        <f t="shared" si="5"/>
        <v/>
      </c>
    </row>
    <row r="40" spans="1:14" ht="13.5" customHeight="1" x14ac:dyDescent="0.3">
      <c r="A40" s="611" t="s">
        <v>310</v>
      </c>
      <c r="B40" s="612"/>
      <c r="C40" s="382">
        <v>100000</v>
      </c>
      <c r="D40" s="298">
        <v>0</v>
      </c>
      <c r="E40" s="235">
        <f t="shared" si="3"/>
        <v>100000</v>
      </c>
      <c r="F40" s="296" t="s">
        <v>312</v>
      </c>
      <c r="G40" s="235" t="str">
        <f t="shared" si="5"/>
        <v/>
      </c>
      <c r="H40" s="235" t="str">
        <f t="shared" si="5"/>
        <v/>
      </c>
      <c r="I40" s="235">
        <f t="shared" si="5"/>
        <v>100000</v>
      </c>
      <c r="J40" s="235" t="str">
        <f t="shared" si="5"/>
        <v/>
      </c>
      <c r="K40" s="235" t="str">
        <f t="shared" si="5"/>
        <v/>
      </c>
      <c r="L40" s="235" t="str">
        <f t="shared" si="5"/>
        <v/>
      </c>
      <c r="M40" s="235" t="str">
        <f t="shared" si="5"/>
        <v/>
      </c>
      <c r="N40" s="235" t="str">
        <f t="shared" si="5"/>
        <v/>
      </c>
    </row>
    <row r="41" spans="1:14" ht="13.5" customHeight="1" x14ac:dyDescent="0.3">
      <c r="A41" s="611" t="s">
        <v>311</v>
      </c>
      <c r="B41" s="612"/>
      <c r="C41" s="382">
        <v>80000</v>
      </c>
      <c r="D41" s="298">
        <v>0</v>
      </c>
      <c r="E41" s="235">
        <f t="shared" si="3"/>
        <v>80000</v>
      </c>
      <c r="F41" s="296" t="s">
        <v>320</v>
      </c>
      <c r="G41" s="235">
        <f t="shared" si="5"/>
        <v>80000</v>
      </c>
      <c r="H41" s="235" t="str">
        <f t="shared" si="5"/>
        <v/>
      </c>
      <c r="I41" s="235" t="str">
        <f t="shared" si="5"/>
        <v/>
      </c>
      <c r="J41" s="235" t="str">
        <f t="shared" si="5"/>
        <v/>
      </c>
      <c r="K41" s="235" t="str">
        <f t="shared" si="5"/>
        <v/>
      </c>
      <c r="L41" s="235" t="str">
        <f t="shared" si="5"/>
        <v/>
      </c>
      <c r="M41" s="235" t="str">
        <f t="shared" si="5"/>
        <v/>
      </c>
      <c r="N41" s="235" t="str">
        <f t="shared" si="5"/>
        <v/>
      </c>
    </row>
    <row r="42" spans="1:14" ht="13.5" customHeight="1" x14ac:dyDescent="0.3">
      <c r="A42" s="611"/>
      <c r="B42" s="612"/>
      <c r="C42" s="382"/>
      <c r="D42" s="298"/>
      <c r="E42" s="235">
        <f t="shared" si="3"/>
        <v>0</v>
      </c>
      <c r="F42" s="296"/>
      <c r="G42" s="235" t="str">
        <f t="shared" si="5"/>
        <v/>
      </c>
      <c r="H42" s="235" t="str">
        <f t="shared" si="5"/>
        <v/>
      </c>
      <c r="I42" s="235" t="str">
        <f t="shared" si="5"/>
        <v/>
      </c>
      <c r="J42" s="235" t="str">
        <f t="shared" si="5"/>
        <v/>
      </c>
      <c r="K42" s="235" t="str">
        <f t="shared" si="5"/>
        <v/>
      </c>
      <c r="L42" s="235" t="str">
        <f t="shared" si="5"/>
        <v/>
      </c>
      <c r="M42" s="235" t="str">
        <f t="shared" si="5"/>
        <v/>
      </c>
      <c r="N42" s="235" t="str">
        <f t="shared" si="5"/>
        <v/>
      </c>
    </row>
    <row r="43" spans="1:14" ht="13.5" customHeight="1" x14ac:dyDescent="0.3">
      <c r="A43" s="613"/>
      <c r="B43" s="614"/>
      <c r="C43" s="392"/>
      <c r="D43" s="300"/>
      <c r="E43" s="235">
        <f t="shared" si="3"/>
        <v>0</v>
      </c>
      <c r="F43" s="296"/>
      <c r="G43" s="235" t="str">
        <f t="shared" si="5"/>
        <v/>
      </c>
      <c r="H43" s="235" t="str">
        <f t="shared" si="5"/>
        <v/>
      </c>
      <c r="I43" s="235" t="str">
        <f t="shared" si="5"/>
        <v/>
      </c>
      <c r="J43" s="235" t="str">
        <f t="shared" si="5"/>
        <v/>
      </c>
      <c r="K43" s="235" t="str">
        <f t="shared" si="5"/>
        <v/>
      </c>
      <c r="L43" s="235" t="str">
        <f t="shared" si="5"/>
        <v/>
      </c>
      <c r="M43" s="235" t="str">
        <f t="shared" si="5"/>
        <v/>
      </c>
      <c r="N43" s="235" t="str">
        <f t="shared" si="5"/>
        <v/>
      </c>
    </row>
    <row r="44" spans="1:14" ht="13.5" customHeight="1" x14ac:dyDescent="0.25">
      <c r="A44" s="219" t="s">
        <v>344</v>
      </c>
      <c r="B44" s="61"/>
      <c r="C44" s="253">
        <f>SUM(C21:C43)</f>
        <v>3320000</v>
      </c>
      <c r="D44" s="254" t="str">
        <f>IF(E45&lt;0,"PRÜFEN","")</f>
        <v/>
      </c>
      <c r="E44" s="248">
        <f>SUM(E21:E43)</f>
        <v>3355450</v>
      </c>
      <c r="F44" s="626" t="str">
        <f>IF(E44&lt;&gt;SUM(G44:N44),"Noch nicht alle Kosten verteilt!","")</f>
        <v/>
      </c>
      <c r="G44" s="255">
        <f t="shared" ref="G44:N44" si="6">SUM(G21:G43)</f>
        <v>284000</v>
      </c>
      <c r="H44" s="255">
        <f t="shared" si="6"/>
        <v>443250</v>
      </c>
      <c r="I44" s="255">
        <f t="shared" si="6"/>
        <v>100000</v>
      </c>
      <c r="J44" s="255">
        <f t="shared" si="6"/>
        <v>288950</v>
      </c>
      <c r="K44" s="255">
        <f t="shared" si="6"/>
        <v>250000</v>
      </c>
      <c r="L44" s="255">
        <f t="shared" si="6"/>
        <v>66250</v>
      </c>
      <c r="M44" s="255">
        <f t="shared" si="6"/>
        <v>1373000</v>
      </c>
      <c r="N44" s="255">
        <f t="shared" si="6"/>
        <v>550000</v>
      </c>
    </row>
    <row r="45" spans="1:14" ht="13.5" customHeight="1" x14ac:dyDescent="0.3">
      <c r="A45" s="56" t="s">
        <v>276</v>
      </c>
      <c r="B45" s="65"/>
      <c r="C45" s="256">
        <f>C19-C44</f>
        <v>1180000</v>
      </c>
      <c r="D45" s="301">
        <v>0.02</v>
      </c>
      <c r="E45" s="257">
        <f>C45*(1+D45)</f>
        <v>1203600</v>
      </c>
      <c r="F45" s="627"/>
      <c r="G45" s="61"/>
      <c r="H45" s="287"/>
      <c r="I45" s="287"/>
      <c r="J45" s="287"/>
      <c r="K45" s="287"/>
      <c r="L45" s="287"/>
      <c r="M45" s="287"/>
      <c r="N45" s="287"/>
    </row>
    <row r="46" spans="1:14" ht="13.5" customHeight="1" x14ac:dyDescent="0.25">
      <c r="A46" s="56" t="s">
        <v>345</v>
      </c>
      <c r="B46" s="65"/>
      <c r="C46" s="289">
        <f>SUM(C44:C45)</f>
        <v>4500000</v>
      </c>
      <c r="D46" s="290"/>
      <c r="E46" s="291">
        <f>SUM(E44:E45)</f>
        <v>4559050</v>
      </c>
      <c r="F46" s="627"/>
      <c r="G46" s="61"/>
      <c r="H46" s="288"/>
      <c r="I46" s="288"/>
      <c r="J46" s="288"/>
      <c r="K46" s="288"/>
      <c r="L46" s="288"/>
      <c r="M46" s="288"/>
      <c r="N46" s="288"/>
    </row>
    <row r="47" spans="1:14" ht="13.5" customHeight="1" x14ac:dyDescent="0.3">
      <c r="A47" s="304" t="s">
        <v>280</v>
      </c>
      <c r="B47" s="305"/>
      <c r="C47" s="285"/>
      <c r="D47" s="285"/>
      <c r="E47" s="306"/>
      <c r="F47" s="306"/>
      <c r="G47" s="306"/>
      <c r="H47" s="306"/>
      <c r="I47" s="306"/>
      <c r="J47" s="306"/>
      <c r="K47" s="306"/>
      <c r="L47" s="285"/>
      <c r="M47" s="285"/>
      <c r="N47" s="286"/>
    </row>
    <row r="48" spans="1:14" ht="13.5" customHeight="1" x14ac:dyDescent="0.25">
      <c r="A48" s="219"/>
      <c r="B48" s="60"/>
      <c r="C48" s="61"/>
      <c r="D48" s="61"/>
      <c r="E48" s="62"/>
      <c r="F48" s="62"/>
      <c r="G48" s="617" t="str">
        <f t="shared" ref="G48:N48" si="7">G18</f>
        <v>1 
In der Projektkalkulation zu erfassen</v>
      </c>
      <c r="H48" s="621" t="str">
        <f t="shared" si="7"/>
        <v>2 
Personalgemein-kosten (K3 Zeile 16)</v>
      </c>
      <c r="I48" s="616" t="str">
        <f t="shared" si="7"/>
        <v>3 
Lohnkosten-Umlage (K3 Zeile 17)</v>
      </c>
      <c r="J48" s="615" t="str">
        <f t="shared" si="7"/>
        <v>4 
Materialgemein-kosten (K4 Spalte G)</v>
      </c>
      <c r="K48" s="616" t="str">
        <f t="shared" si="7"/>
        <v>5 
Nebenmaterial (K4 Spalte K)</v>
      </c>
      <c r="L48" s="615" t="str">
        <f t="shared" si="7"/>
        <v>6 
Gerätegemein-kosten (K6 Spalten E und H)</v>
      </c>
      <c r="M48" s="616" t="str">
        <f t="shared" si="7"/>
        <v>7 
"Zuschlag für …" (K2 Spalte D)</v>
      </c>
      <c r="N48" s="618" t="str">
        <f t="shared" si="7"/>
        <v>8 
Wagnis (K2 Spalte M)</v>
      </c>
    </row>
    <row r="49" spans="1:14" ht="13.5" customHeight="1" x14ac:dyDescent="0.25">
      <c r="A49" s="219"/>
      <c r="B49" s="60"/>
      <c r="C49" s="61"/>
      <c r="D49" s="61"/>
      <c r="E49" s="62"/>
      <c r="F49" s="62"/>
      <c r="G49" s="617"/>
      <c r="H49" s="621"/>
      <c r="I49" s="617"/>
      <c r="J49" s="615"/>
      <c r="K49" s="617"/>
      <c r="L49" s="615"/>
      <c r="M49" s="617"/>
      <c r="N49" s="618"/>
    </row>
    <row r="50" spans="1:14" ht="13.5" customHeight="1" x14ac:dyDescent="0.25">
      <c r="A50" s="219"/>
      <c r="B50" s="60"/>
      <c r="C50" s="61"/>
      <c r="D50" s="61"/>
      <c r="E50" s="62"/>
      <c r="F50" s="62"/>
      <c r="G50" s="617"/>
      <c r="H50" s="621"/>
      <c r="I50" s="617"/>
      <c r="J50" s="615"/>
      <c r="K50" s="617"/>
      <c r="L50" s="615"/>
      <c r="M50" s="617"/>
      <c r="N50" s="618"/>
    </row>
    <row r="51" spans="1:14" ht="13.5" customHeight="1" x14ac:dyDescent="0.25">
      <c r="A51" s="220" t="s">
        <v>275</v>
      </c>
      <c r="B51" s="221"/>
      <c r="C51" s="222"/>
      <c r="D51" s="222"/>
      <c r="E51" s="222"/>
      <c r="F51" s="223"/>
      <c r="G51" s="224"/>
      <c r="H51" s="400">
        <f t="shared" ref="H51:N51" si="8">H44</f>
        <v>443250</v>
      </c>
      <c r="I51" s="225">
        <f t="shared" si="8"/>
        <v>100000</v>
      </c>
      <c r="J51" s="400">
        <f t="shared" si="8"/>
        <v>288950</v>
      </c>
      <c r="K51" s="225">
        <f t="shared" si="8"/>
        <v>250000</v>
      </c>
      <c r="L51" s="400">
        <f t="shared" si="8"/>
        <v>66250</v>
      </c>
      <c r="M51" s="225">
        <f t="shared" si="8"/>
        <v>1373000</v>
      </c>
      <c r="N51" s="401">
        <f t="shared" si="8"/>
        <v>550000</v>
      </c>
    </row>
    <row r="52" spans="1:14" ht="13.5" customHeight="1" x14ac:dyDescent="0.25">
      <c r="A52" s="219" t="s">
        <v>71</v>
      </c>
      <c r="B52" s="60"/>
      <c r="C52" s="61"/>
      <c r="D52" s="61"/>
      <c r="E52" s="258"/>
      <c r="F52" s="62"/>
      <c r="G52" s="203"/>
      <c r="H52" s="62"/>
      <c r="I52" s="203"/>
      <c r="J52" s="62"/>
      <c r="K52" s="203"/>
      <c r="L52" s="61"/>
      <c r="M52" s="206"/>
      <c r="N52" s="64"/>
    </row>
    <row r="53" spans="1:14" ht="13.5" customHeight="1" x14ac:dyDescent="0.25">
      <c r="A53" s="219" t="s">
        <v>322</v>
      </c>
      <c r="B53" s="60"/>
      <c r="C53" s="61"/>
      <c r="D53" s="61"/>
      <c r="E53" s="268">
        <f>G44</f>
        <v>284000</v>
      </c>
      <c r="F53" s="62"/>
      <c r="G53" s="203"/>
      <c r="H53" s="62"/>
      <c r="I53" s="203"/>
      <c r="J53" s="62"/>
      <c r="K53" s="203"/>
      <c r="L53" s="61"/>
      <c r="M53" s="261">
        <f>E53</f>
        <v>284000</v>
      </c>
      <c r="N53" s="398">
        <f>E53</f>
        <v>284000</v>
      </c>
    </row>
    <row r="54" spans="1:14" ht="13.5" customHeight="1" x14ac:dyDescent="0.25">
      <c r="A54" s="219" t="s">
        <v>59</v>
      </c>
      <c r="B54" s="60"/>
      <c r="C54" s="61"/>
      <c r="D54" s="61"/>
      <c r="E54" s="268">
        <f>E10</f>
        <v>5775000</v>
      </c>
      <c r="F54" s="62"/>
      <c r="G54" s="206"/>
      <c r="H54" s="396">
        <f>E54</f>
        <v>5775000</v>
      </c>
      <c r="I54" s="262">
        <f>E54</f>
        <v>5775000</v>
      </c>
      <c r="J54" s="62"/>
      <c r="K54" s="203"/>
      <c r="L54" s="61"/>
      <c r="M54" s="261">
        <f>E54</f>
        <v>5775000</v>
      </c>
      <c r="N54" s="398">
        <f>E54</f>
        <v>5775000</v>
      </c>
    </row>
    <row r="55" spans="1:14" ht="13.5" customHeight="1" x14ac:dyDescent="0.25">
      <c r="A55" s="66" t="s">
        <v>64</v>
      </c>
      <c r="B55" s="60"/>
      <c r="C55" s="61"/>
      <c r="D55" s="61"/>
      <c r="E55" s="268">
        <f>H44</f>
        <v>443250</v>
      </c>
      <c r="F55" s="62"/>
      <c r="G55" s="203"/>
      <c r="H55" s="62"/>
      <c r="I55" s="262"/>
      <c r="J55" s="62"/>
      <c r="K55" s="203"/>
      <c r="L55" s="61"/>
      <c r="M55" s="261">
        <f t="shared" ref="M55:M62" si="9">E55</f>
        <v>443250</v>
      </c>
      <c r="N55" s="398">
        <f t="shared" ref="N55:N62" si="10">E55</f>
        <v>443250</v>
      </c>
    </row>
    <row r="56" spans="1:14" ht="13.5" customHeight="1" x14ac:dyDescent="0.25">
      <c r="A56" s="66" t="s">
        <v>68</v>
      </c>
      <c r="B56" s="60"/>
      <c r="C56" s="61"/>
      <c r="D56" s="61"/>
      <c r="E56" s="268">
        <f>I44</f>
        <v>100000</v>
      </c>
      <c r="F56" s="62"/>
      <c r="G56" s="203"/>
      <c r="H56" s="62"/>
      <c r="I56" s="203"/>
      <c r="J56" s="62"/>
      <c r="K56" s="203"/>
      <c r="L56" s="61"/>
      <c r="M56" s="261">
        <f t="shared" si="9"/>
        <v>100000</v>
      </c>
      <c r="N56" s="398">
        <f t="shared" si="10"/>
        <v>100000</v>
      </c>
    </row>
    <row r="57" spans="1:14" ht="13.5" customHeight="1" x14ac:dyDescent="0.25">
      <c r="A57" s="219" t="s">
        <v>60</v>
      </c>
      <c r="B57" s="60"/>
      <c r="C57" s="61"/>
      <c r="D57" s="61"/>
      <c r="E57" s="268">
        <f>E8</f>
        <v>5250000</v>
      </c>
      <c r="F57" s="62"/>
      <c r="G57" s="203"/>
      <c r="H57" s="62"/>
      <c r="I57" s="203"/>
      <c r="J57" s="396">
        <f>E57</f>
        <v>5250000</v>
      </c>
      <c r="K57" s="262">
        <f>E57</f>
        <v>5250000</v>
      </c>
      <c r="L57" s="61"/>
      <c r="M57" s="261">
        <f t="shared" si="9"/>
        <v>5250000</v>
      </c>
      <c r="N57" s="398">
        <f t="shared" si="10"/>
        <v>5250000</v>
      </c>
    </row>
    <row r="58" spans="1:14" ht="13.5" customHeight="1" x14ac:dyDescent="0.25">
      <c r="A58" s="66" t="s">
        <v>65</v>
      </c>
      <c r="B58" s="60"/>
      <c r="C58" s="61"/>
      <c r="D58" s="61"/>
      <c r="E58" s="268">
        <f>J44</f>
        <v>288950</v>
      </c>
      <c r="F58" s="62"/>
      <c r="G58" s="203"/>
      <c r="H58" s="62"/>
      <c r="I58" s="203"/>
      <c r="J58" s="62"/>
      <c r="K58" s="203"/>
      <c r="L58" s="61"/>
      <c r="M58" s="261">
        <f t="shared" si="9"/>
        <v>288950</v>
      </c>
      <c r="N58" s="398">
        <f t="shared" si="10"/>
        <v>288950</v>
      </c>
    </row>
    <row r="59" spans="1:14" ht="13.5" customHeight="1" x14ac:dyDescent="0.25">
      <c r="A59" s="66" t="s">
        <v>66</v>
      </c>
      <c r="B59" s="60"/>
      <c r="C59" s="61"/>
      <c r="D59" s="61"/>
      <c r="E59" s="268">
        <f>K44</f>
        <v>250000</v>
      </c>
      <c r="F59" s="62"/>
      <c r="G59" s="203"/>
      <c r="H59" s="62"/>
      <c r="I59" s="203"/>
      <c r="J59" s="62"/>
      <c r="K59" s="203"/>
      <c r="L59" s="61"/>
      <c r="M59" s="261">
        <f t="shared" si="9"/>
        <v>250000</v>
      </c>
      <c r="N59" s="398">
        <f t="shared" si="10"/>
        <v>250000</v>
      </c>
    </row>
    <row r="60" spans="1:14" ht="13.5" customHeight="1" x14ac:dyDescent="0.25">
      <c r="A60" s="219" t="s">
        <v>61</v>
      </c>
      <c r="B60" s="60"/>
      <c r="C60" s="61"/>
      <c r="D60" s="61"/>
      <c r="E60" s="268">
        <f>E7</f>
        <v>787500</v>
      </c>
      <c r="F60" s="62"/>
      <c r="G60" s="203"/>
      <c r="H60" s="62"/>
      <c r="I60" s="203"/>
      <c r="J60" s="62"/>
      <c r="K60" s="203"/>
      <c r="L60" s="395">
        <f>E60</f>
        <v>787500</v>
      </c>
      <c r="M60" s="261">
        <f t="shared" si="9"/>
        <v>787500</v>
      </c>
      <c r="N60" s="398">
        <f t="shared" si="10"/>
        <v>787500</v>
      </c>
    </row>
    <row r="61" spans="1:14" ht="13.5" customHeight="1" x14ac:dyDescent="0.25">
      <c r="A61" s="66" t="s">
        <v>67</v>
      </c>
      <c r="B61" s="60"/>
      <c r="C61" s="61"/>
      <c r="D61" s="61"/>
      <c r="E61" s="268">
        <f>L44</f>
        <v>66250</v>
      </c>
      <c r="F61" s="62"/>
      <c r="G61" s="203"/>
      <c r="H61" s="62"/>
      <c r="I61" s="203"/>
      <c r="J61" s="62"/>
      <c r="K61" s="203"/>
      <c r="L61" s="61"/>
      <c r="M61" s="261">
        <f t="shared" si="9"/>
        <v>66250</v>
      </c>
      <c r="N61" s="398">
        <f t="shared" si="10"/>
        <v>66250</v>
      </c>
    </row>
    <row r="62" spans="1:14" ht="13.5" customHeight="1" x14ac:dyDescent="0.25">
      <c r="A62" s="67" t="s">
        <v>62</v>
      </c>
      <c r="B62" s="68"/>
      <c r="C62" s="72"/>
      <c r="D62" s="72"/>
      <c r="E62" s="270">
        <f>E9</f>
        <v>2100000</v>
      </c>
      <c r="F62" s="74"/>
      <c r="G62" s="204"/>
      <c r="H62" s="74"/>
      <c r="I62" s="204"/>
      <c r="J62" s="74"/>
      <c r="K62" s="204"/>
      <c r="L62" s="72"/>
      <c r="M62" s="263">
        <f t="shared" si="9"/>
        <v>2100000</v>
      </c>
      <c r="N62" s="399">
        <f t="shared" si="10"/>
        <v>2100000</v>
      </c>
    </row>
    <row r="63" spans="1:14" ht="13.5" customHeight="1" x14ac:dyDescent="0.25">
      <c r="A63" s="219" t="s">
        <v>436</v>
      </c>
      <c r="B63" s="60"/>
      <c r="C63" s="61"/>
      <c r="D63" s="61"/>
      <c r="E63" s="70">
        <f>E45</f>
        <v>1203600</v>
      </c>
      <c r="F63" s="525">
        <v>1</v>
      </c>
      <c r="G63" s="203"/>
      <c r="H63" s="62"/>
      <c r="I63" s="203"/>
      <c r="J63" s="62"/>
      <c r="K63" s="203"/>
      <c r="L63" s="61"/>
      <c r="M63" s="261"/>
      <c r="N63" s="398">
        <f>IF(F63=1,E63,0)</f>
        <v>1203600</v>
      </c>
    </row>
    <row r="64" spans="1:14" ht="13.5" customHeight="1" x14ac:dyDescent="0.25">
      <c r="A64" s="219" t="s">
        <v>437</v>
      </c>
      <c r="B64" s="60"/>
      <c r="C64" s="61"/>
      <c r="D64" s="61"/>
      <c r="E64" s="70">
        <f>M51</f>
        <v>1373000</v>
      </c>
      <c r="F64" s="526"/>
      <c r="G64" s="203"/>
      <c r="H64" s="62"/>
      <c r="I64" s="203"/>
      <c r="J64" s="62"/>
      <c r="K64" s="203"/>
      <c r="L64" s="61"/>
      <c r="M64" s="261"/>
      <c r="N64" s="398">
        <f>E64</f>
        <v>1373000</v>
      </c>
    </row>
    <row r="65" spans="1:14" ht="13.5" customHeight="1" x14ac:dyDescent="0.3">
      <c r="A65" s="56"/>
      <c r="B65" s="65"/>
      <c r="C65" s="71"/>
      <c r="D65" s="71"/>
      <c r="E65" s="302"/>
      <c r="F65" s="259"/>
      <c r="G65" s="420" t="s">
        <v>71</v>
      </c>
      <c r="H65" s="260">
        <f>SUM(H54:H62)</f>
        <v>5775000</v>
      </c>
      <c r="I65" s="260">
        <f>SUM(I54:I62)</f>
        <v>5775000</v>
      </c>
      <c r="J65" s="260">
        <f>SUM(J54:J62)</f>
        <v>5250000</v>
      </c>
      <c r="K65" s="260">
        <f>SUM(K54:K62)</f>
        <v>5250000</v>
      </c>
      <c r="L65" s="260">
        <f>SUM(L54:L62)</f>
        <v>787500</v>
      </c>
      <c r="M65" s="260">
        <f>SUM(M52:M64)</f>
        <v>15344950</v>
      </c>
      <c r="N65" s="260">
        <f>SUM(N52:N64)</f>
        <v>17921550</v>
      </c>
    </row>
    <row r="66" spans="1:14" ht="13.5" customHeight="1" x14ac:dyDescent="0.3">
      <c r="A66" s="264" t="s">
        <v>236</v>
      </c>
      <c r="B66" s="207"/>
      <c r="C66" s="208"/>
      <c r="D66" s="208"/>
      <c r="E66" s="209"/>
      <c r="F66" s="210"/>
      <c r="G66" s="421" t="s">
        <v>268</v>
      </c>
      <c r="H66" s="265">
        <f t="shared" ref="H66:N66" si="11">H44/H65</f>
        <v>7.6753246753246754E-2</v>
      </c>
      <c r="I66" s="265">
        <f t="shared" si="11"/>
        <v>1.7316017316017316E-2</v>
      </c>
      <c r="J66" s="265">
        <f t="shared" si="11"/>
        <v>5.503809523809524E-2</v>
      </c>
      <c r="K66" s="265">
        <f t="shared" si="11"/>
        <v>4.7619047619047616E-2</v>
      </c>
      <c r="L66" s="265">
        <f t="shared" si="11"/>
        <v>8.4126984126984133E-2</v>
      </c>
      <c r="M66" s="265">
        <f t="shared" si="11"/>
        <v>8.9475690699546098E-2</v>
      </c>
      <c r="N66" s="265">
        <f t="shared" si="11"/>
        <v>3.0689309797422657E-2</v>
      </c>
    </row>
    <row r="67" spans="1:14" ht="13.5" customHeight="1" x14ac:dyDescent="0.3">
      <c r="A67" s="67"/>
      <c r="B67" s="68"/>
      <c r="C67" s="72"/>
      <c r="D67" s="72"/>
      <c r="E67" s="73"/>
      <c r="F67" s="74"/>
      <c r="G67" s="74"/>
      <c r="H67" s="564" t="s">
        <v>237</v>
      </c>
      <c r="I67" s="564" t="s">
        <v>238</v>
      </c>
      <c r="J67" s="564" t="s">
        <v>239</v>
      </c>
      <c r="K67" s="564" t="s">
        <v>240</v>
      </c>
      <c r="L67" s="564" t="s">
        <v>241</v>
      </c>
      <c r="M67" s="564" t="s">
        <v>242</v>
      </c>
      <c r="N67" s="564" t="s">
        <v>243</v>
      </c>
    </row>
    <row r="68" spans="1:14" ht="13.5" customHeight="1" x14ac:dyDescent="0.25">
      <c r="A68" s="60"/>
      <c r="B68" s="60"/>
      <c r="C68" s="61"/>
      <c r="D68" s="61"/>
      <c r="E68" s="70"/>
      <c r="F68" s="62"/>
      <c r="G68" s="62"/>
      <c r="H68" s="75"/>
      <c r="I68" s="75"/>
      <c r="J68" s="75"/>
      <c r="K68" s="75"/>
      <c r="L68" s="75"/>
      <c r="M68" s="75"/>
      <c r="N68" s="75"/>
    </row>
    <row r="69" spans="1:14" ht="13.5" customHeight="1" x14ac:dyDescent="0.25">
      <c r="A69" s="60"/>
      <c r="B69" s="60"/>
      <c r="C69" s="61"/>
      <c r="D69" s="61"/>
      <c r="E69" s="70"/>
      <c r="F69" s="62"/>
      <c r="G69" s="62"/>
      <c r="H69" s="75"/>
      <c r="I69" s="75"/>
      <c r="J69" s="75"/>
      <c r="K69" s="75"/>
      <c r="L69" s="75"/>
      <c r="M69" s="75"/>
      <c r="N69" s="75"/>
    </row>
    <row r="70" spans="1:14" ht="13.5" customHeight="1" x14ac:dyDescent="0.25">
      <c r="I70" s="62"/>
      <c r="J70" s="62"/>
      <c r="K70" s="62"/>
    </row>
    <row r="71" spans="1:14" ht="13.5" customHeight="1" x14ac:dyDescent="0.3">
      <c r="A71" s="284" t="s">
        <v>440</v>
      </c>
      <c r="B71" s="285"/>
      <c r="C71" s="285"/>
      <c r="D71" s="285"/>
      <c r="E71" s="285"/>
      <c r="F71" s="285"/>
      <c r="G71" s="413">
        <f>IF((E75+E76+E77+E78)=(G75+G76+G77+G78),1,2)</f>
        <v>1</v>
      </c>
      <c r="I71" s="404" t="s">
        <v>326</v>
      </c>
      <c r="J71" s="405"/>
      <c r="K71" s="405"/>
      <c r="L71" s="406"/>
      <c r="M71" s="407"/>
    </row>
    <row r="72" spans="1:14" ht="13.5" customHeight="1" x14ac:dyDescent="0.3">
      <c r="A72" s="412" t="s">
        <v>439</v>
      </c>
      <c r="B72" s="60"/>
      <c r="C72" s="536" t="s">
        <v>441</v>
      </c>
      <c r="D72" s="535">
        <f>E45</f>
        <v>1203600</v>
      </c>
      <c r="F72" s="642" t="s">
        <v>271</v>
      </c>
      <c r="G72" s="211" t="s">
        <v>321</v>
      </c>
      <c r="I72" s="378"/>
      <c r="J72" s="71"/>
      <c r="K72" s="71"/>
      <c r="L72" s="71"/>
      <c r="M72" s="628" t="s">
        <v>294</v>
      </c>
    </row>
    <row r="73" spans="1:14" ht="13.5" customHeight="1" x14ac:dyDescent="0.25">
      <c r="A73" s="422"/>
      <c r="B73" s="71"/>
      <c r="C73" s="521"/>
      <c r="D73" s="532" t="s">
        <v>435</v>
      </c>
      <c r="E73" s="641" t="s">
        <v>77</v>
      </c>
      <c r="F73" s="642"/>
      <c r="G73" s="211" t="s">
        <v>263</v>
      </c>
      <c r="I73" s="410"/>
      <c r="J73" s="61"/>
      <c r="K73" s="61"/>
      <c r="L73" s="61"/>
      <c r="M73" s="629"/>
    </row>
    <row r="74" spans="1:14" ht="13.5" customHeight="1" x14ac:dyDescent="0.25">
      <c r="A74" s="67" t="s">
        <v>72</v>
      </c>
      <c r="B74" s="72"/>
      <c r="C74" s="534"/>
      <c r="D74" s="533">
        <f>M66</f>
        <v>8.9475690699546098E-2</v>
      </c>
      <c r="E74" s="643"/>
      <c r="F74" s="643"/>
      <c r="G74" s="64"/>
      <c r="I74" s="397" t="s">
        <v>324</v>
      </c>
      <c r="J74" s="71"/>
      <c r="K74" s="71"/>
      <c r="L74" s="523" t="s">
        <v>431</v>
      </c>
      <c r="M74" s="411"/>
    </row>
    <row r="75" spans="1:14" ht="13.5" customHeight="1" x14ac:dyDescent="0.3">
      <c r="A75" s="219" t="s">
        <v>74</v>
      </c>
      <c r="B75" s="60"/>
      <c r="C75" s="268">
        <f>E57+E58+E59</f>
        <v>5788950</v>
      </c>
      <c r="D75" s="266">
        <f>C75*(1+D$74)</f>
        <v>6306920.2996751377</v>
      </c>
      <c r="E75" s="267">
        <f>E79</f>
        <v>7.1994473006558812E-2</v>
      </c>
      <c r="F75" s="527"/>
      <c r="G75" s="265">
        <f>IF(F75="",E75,F75)</f>
        <v>7.1994473006558812E-2</v>
      </c>
      <c r="I75" s="403" t="s">
        <v>325</v>
      </c>
      <c r="J75" s="61"/>
      <c r="K75" s="61"/>
      <c r="L75" s="518" t="s">
        <v>432</v>
      </c>
      <c r="M75" s="379">
        <f>N66</f>
        <v>3.0689309797422657E-2</v>
      </c>
    </row>
    <row r="76" spans="1:14" ht="13.5" customHeight="1" x14ac:dyDescent="0.3">
      <c r="A76" s="219" t="s">
        <v>75</v>
      </c>
      <c r="B76" s="60"/>
      <c r="C76" s="268">
        <f>E60+E61</f>
        <v>853750</v>
      </c>
      <c r="D76" s="268">
        <f t="shared" ref="D76:D78" si="12">C76*(1+D$74)</f>
        <v>930139.87093473761</v>
      </c>
      <c r="E76" s="269">
        <f>E79</f>
        <v>7.1994473006558812E-2</v>
      </c>
      <c r="F76" s="528"/>
      <c r="G76" s="530">
        <f t="shared" ref="G76:G77" si="13">IF(F76="",E76,F76)</f>
        <v>7.1994473006558812E-2</v>
      </c>
      <c r="I76" s="66" t="s">
        <v>478</v>
      </c>
      <c r="J76" s="61"/>
      <c r="K76" s="61"/>
      <c r="L76" s="61"/>
      <c r="M76" s="206"/>
    </row>
    <row r="77" spans="1:14" ht="13.5" customHeight="1" x14ac:dyDescent="0.3">
      <c r="A77" s="219" t="s">
        <v>76</v>
      </c>
      <c r="B77" s="60"/>
      <c r="C77" s="262">
        <f>E62</f>
        <v>2100000</v>
      </c>
      <c r="D77" s="262">
        <f t="shared" si="12"/>
        <v>2287898.9504690468</v>
      </c>
      <c r="E77" s="269">
        <f>E79</f>
        <v>7.1994473006558812E-2</v>
      </c>
      <c r="F77" s="528"/>
      <c r="G77" s="530">
        <f t="shared" si="13"/>
        <v>7.1994473006558812E-2</v>
      </c>
      <c r="I77" s="408" t="s">
        <v>293</v>
      </c>
      <c r="J77" s="72"/>
      <c r="K77" s="72"/>
      <c r="L77" s="524" t="s">
        <v>431</v>
      </c>
      <c r="M77" s="409"/>
    </row>
    <row r="78" spans="1:14" ht="13.5" customHeight="1" x14ac:dyDescent="0.3">
      <c r="A78" s="67" t="s">
        <v>73</v>
      </c>
      <c r="B78" s="68"/>
      <c r="C78" s="270">
        <f>E54+E53+E55+E56</f>
        <v>6602250</v>
      </c>
      <c r="D78" s="270">
        <f t="shared" si="12"/>
        <v>7192990.8789210785</v>
      </c>
      <c r="E78" s="271">
        <f>E79</f>
        <v>7.1994473006558812E-2</v>
      </c>
      <c r="F78" s="529"/>
      <c r="G78" s="531">
        <f>(D72-(D75*G75+D76*G76+D77*G77))/D78</f>
        <v>7.1994473006558812E-2</v>
      </c>
      <c r="I78" s="519" t="s">
        <v>433</v>
      </c>
      <c r="J78" s="520"/>
      <c r="K78" s="520"/>
      <c r="L78" s="71"/>
      <c r="M78" s="521"/>
    </row>
    <row r="79" spans="1:14" ht="13.5" customHeight="1" x14ac:dyDescent="0.3">
      <c r="A79" s="67" t="s">
        <v>131</v>
      </c>
      <c r="B79" s="68"/>
      <c r="C79" s="272">
        <f>SUM(C75:C78)</f>
        <v>15344950</v>
      </c>
      <c r="D79" s="272">
        <f>SUM(D75:D78)</f>
        <v>16717950.000000002</v>
      </c>
      <c r="E79" s="205">
        <f>D72/(C79*(1+M66))</f>
        <v>7.1994473006558812E-2</v>
      </c>
      <c r="F79" s="74"/>
      <c r="G79" s="273">
        <f>E79</f>
        <v>7.1994473006558812E-2</v>
      </c>
      <c r="I79" s="522" t="s">
        <v>434</v>
      </c>
      <c r="J79" s="74"/>
      <c r="K79" s="74"/>
      <c r="L79" s="72"/>
      <c r="M79" s="280"/>
    </row>
    <row r="81" spans="1:14" ht="13.5" customHeight="1" x14ac:dyDescent="0.25">
      <c r="G81" s="274"/>
    </row>
    <row r="82" spans="1:14" ht="13.5" customHeight="1" x14ac:dyDescent="0.3">
      <c r="A82" s="307" t="s">
        <v>346</v>
      </c>
      <c r="B82" s="308"/>
      <c r="C82" s="308"/>
      <c r="D82" s="308"/>
      <c r="E82" s="308"/>
      <c r="F82" s="309"/>
    </row>
    <row r="83" spans="1:14" ht="13.5" customHeight="1" x14ac:dyDescent="0.25">
      <c r="A83" s="66" t="s">
        <v>244</v>
      </c>
      <c r="B83" s="61"/>
      <c r="C83" s="61"/>
      <c r="D83" s="61"/>
      <c r="E83" s="275">
        <f>E10</f>
        <v>5775000</v>
      </c>
      <c r="F83" s="64"/>
    </row>
    <row r="84" spans="1:14" ht="13.5" customHeight="1" x14ac:dyDescent="0.3">
      <c r="A84" s="66" t="s">
        <v>245</v>
      </c>
      <c r="B84" s="61"/>
      <c r="C84" s="276">
        <f>H66</f>
        <v>7.6753246753246754E-2</v>
      </c>
      <c r="D84" s="61"/>
      <c r="E84" s="275">
        <f>C84*E83</f>
        <v>443250</v>
      </c>
      <c r="F84" s="64"/>
      <c r="I84" s="567" t="s">
        <v>481</v>
      </c>
      <c r="J84" s="222"/>
      <c r="K84" s="222"/>
      <c r="L84" s="222"/>
      <c r="M84" s="222"/>
      <c r="N84" s="358"/>
    </row>
    <row r="85" spans="1:14" ht="13.5" customHeight="1" x14ac:dyDescent="0.3">
      <c r="A85" s="277" t="s">
        <v>246</v>
      </c>
      <c r="B85" s="72"/>
      <c r="C85" s="278">
        <f>I66</f>
        <v>1.7316017316017316E-2</v>
      </c>
      <c r="D85" s="72"/>
      <c r="E85" s="279">
        <f>C85*E83</f>
        <v>100000</v>
      </c>
      <c r="F85" s="64"/>
      <c r="I85" s="567" t="s">
        <v>467</v>
      </c>
      <c r="J85" s="568"/>
      <c r="K85" s="568"/>
      <c r="L85" s="568"/>
      <c r="M85" s="568"/>
      <c r="N85" s="569"/>
    </row>
    <row r="86" spans="1:14" ht="13.5" customHeight="1" x14ac:dyDescent="0.25">
      <c r="A86" s="66" t="s">
        <v>191</v>
      </c>
      <c r="B86" s="61"/>
      <c r="C86" s="61"/>
      <c r="D86" s="61"/>
      <c r="E86" s="275">
        <f>SUM(E83:E85)</f>
        <v>6318250</v>
      </c>
      <c r="F86" s="64"/>
      <c r="I86" s="422" t="s">
        <v>83</v>
      </c>
      <c r="J86" s="521"/>
      <c r="K86" s="641" t="s">
        <v>479</v>
      </c>
      <c r="L86" s="641" t="s">
        <v>465</v>
      </c>
      <c r="M86" s="641" t="s">
        <v>466</v>
      </c>
      <c r="N86" s="641" t="s">
        <v>104</v>
      </c>
    </row>
    <row r="87" spans="1:14" ht="13.5" customHeight="1" x14ac:dyDescent="0.25">
      <c r="A87" s="277" t="s">
        <v>323</v>
      </c>
      <c r="B87" s="72"/>
      <c r="C87" s="72"/>
      <c r="D87" s="72"/>
      <c r="E87" s="279">
        <f>G44</f>
        <v>284000</v>
      </c>
      <c r="F87" s="64"/>
      <c r="I87" s="66"/>
      <c r="J87" s="64"/>
      <c r="K87" s="642"/>
      <c r="L87" s="642"/>
      <c r="M87" s="642"/>
      <c r="N87" s="642"/>
    </row>
    <row r="88" spans="1:14" ht="13.5" customHeight="1" x14ac:dyDescent="0.25">
      <c r="A88" s="66" t="s">
        <v>260</v>
      </c>
      <c r="B88" s="61"/>
      <c r="C88" s="61"/>
      <c r="D88" s="61"/>
      <c r="E88" s="275">
        <f>SUM(E86:E87)</f>
        <v>6602250</v>
      </c>
      <c r="F88" s="64"/>
      <c r="I88" s="277"/>
      <c r="J88" s="280"/>
      <c r="K88" s="643"/>
      <c r="L88" s="643"/>
      <c r="M88" s="643"/>
      <c r="N88" s="643"/>
    </row>
    <row r="89" spans="1:14" ht="13.5" customHeight="1" x14ac:dyDescent="0.25">
      <c r="A89" s="277" t="s">
        <v>258</v>
      </c>
      <c r="B89" s="72"/>
      <c r="C89" s="278">
        <f>(1+G78)*(1+M66)*(1+N66)-1</f>
        <v>0.20375432960029194</v>
      </c>
      <c r="D89" s="72"/>
      <c r="E89" s="279">
        <f>C89*E88</f>
        <v>1345237.0226035274</v>
      </c>
      <c r="F89" s="280"/>
      <c r="I89" s="565" t="str">
        <f>'K2-Unternehmensdaten'!B10</f>
        <v>Alle Kostenarten</v>
      </c>
      <c r="J89" s="61"/>
      <c r="K89" s="570">
        <f>'K2-Unternehmensdaten'!L19</f>
        <v>0.20375432960029216</v>
      </c>
      <c r="L89" s="571">
        <f>'K2-Unternehmensdaten'!F10</f>
        <v>8.9475690699546098E-2</v>
      </c>
      <c r="M89" s="570">
        <f>'K2-Unternehmensdaten'!I10</f>
        <v>7.8436228205370495E-2</v>
      </c>
      <c r="N89" s="572">
        <f>'K2-Unternehmensdaten'!D19</f>
        <v>3.584241069537536E-2</v>
      </c>
    </row>
    <row r="90" spans="1:14" ht="13.5" customHeight="1" x14ac:dyDescent="0.25">
      <c r="A90" s="66" t="s">
        <v>247</v>
      </c>
      <c r="B90" s="61"/>
      <c r="C90" s="61"/>
      <c r="D90" s="61"/>
      <c r="E90" s="275"/>
      <c r="F90" s="281">
        <f>SUM(E88:E89)</f>
        <v>7947487.0226035276</v>
      </c>
      <c r="I90" s="565" t="str">
        <f>'K2-Unternehmensdaten'!B11</f>
        <v/>
      </c>
      <c r="J90" s="61"/>
      <c r="K90" s="573" t="str">
        <f>'K2-Unternehmensdaten'!L20</f>
        <v/>
      </c>
      <c r="L90" s="571">
        <f>'K2-Unternehmensdaten'!F11</f>
        <v>0</v>
      </c>
      <c r="M90" s="573">
        <f>'K2-Unternehmensdaten'!I11</f>
        <v>0</v>
      </c>
      <c r="N90" s="572">
        <f>'K2-Unternehmensdaten'!D20</f>
        <v>0</v>
      </c>
    </row>
    <row r="91" spans="1:14" ht="13.5" customHeight="1" x14ac:dyDescent="0.25">
      <c r="A91" s="66"/>
      <c r="B91" s="61"/>
      <c r="C91" s="61"/>
      <c r="D91" s="61"/>
      <c r="E91" s="275"/>
      <c r="F91" s="281"/>
      <c r="I91" s="565" t="str">
        <f>'K2-Unternehmensdaten'!B12</f>
        <v/>
      </c>
      <c r="J91" s="61"/>
      <c r="K91" s="573" t="str">
        <f>'K2-Unternehmensdaten'!L21</f>
        <v/>
      </c>
      <c r="L91" s="571">
        <f>'K2-Unternehmensdaten'!F12</f>
        <v>0</v>
      </c>
      <c r="M91" s="573">
        <f>'K2-Unternehmensdaten'!I12</f>
        <v>0</v>
      </c>
      <c r="N91" s="572">
        <f>'K2-Unternehmensdaten'!D21</f>
        <v>0</v>
      </c>
    </row>
    <row r="92" spans="1:14" ht="13.5" customHeight="1" x14ac:dyDescent="0.25">
      <c r="A92" s="66" t="s">
        <v>248</v>
      </c>
      <c r="B92" s="61"/>
      <c r="C92" s="61"/>
      <c r="D92" s="61"/>
      <c r="E92" s="275">
        <f>E8</f>
        <v>5250000</v>
      </c>
      <c r="F92" s="281"/>
      <c r="I92" s="566" t="str">
        <f>'K2-Unternehmensdaten'!B13</f>
        <v/>
      </c>
      <c r="J92" s="72"/>
      <c r="K92" s="574" t="str">
        <f>'K2-Unternehmensdaten'!L22</f>
        <v/>
      </c>
      <c r="L92" s="575">
        <f>'K2-Unternehmensdaten'!F13</f>
        <v>0</v>
      </c>
      <c r="M92" s="574">
        <f>'K2-Unternehmensdaten'!I13</f>
        <v>0</v>
      </c>
      <c r="N92" s="576">
        <f>'K2-Unternehmensdaten'!D22</f>
        <v>0</v>
      </c>
    </row>
    <row r="93" spans="1:14" ht="13.5" customHeight="1" x14ac:dyDescent="0.3">
      <c r="A93" s="66" t="s">
        <v>249</v>
      </c>
      <c r="B93" s="61"/>
      <c r="C93" s="276">
        <f>J66</f>
        <v>5.503809523809524E-2</v>
      </c>
      <c r="D93" s="61"/>
      <c r="E93" s="275">
        <f>C93*E92</f>
        <v>288950</v>
      </c>
      <c r="F93" s="281"/>
      <c r="I93" s="567" t="s">
        <v>468</v>
      </c>
      <c r="J93" s="577"/>
      <c r="K93" s="577"/>
      <c r="L93" s="569"/>
    </row>
    <row r="94" spans="1:14" ht="13.5" customHeight="1" x14ac:dyDescent="0.25">
      <c r="A94" s="277" t="s">
        <v>250</v>
      </c>
      <c r="B94" s="72"/>
      <c r="C94" s="278">
        <f>K66</f>
        <v>4.7619047619047616E-2</v>
      </c>
      <c r="D94" s="72"/>
      <c r="E94" s="279">
        <f>C94*E92</f>
        <v>250000</v>
      </c>
      <c r="F94" s="281"/>
      <c r="I94" s="578" t="s">
        <v>469</v>
      </c>
      <c r="J94" s="222" t="s">
        <v>480</v>
      </c>
      <c r="K94" s="222"/>
      <c r="L94" s="578"/>
    </row>
    <row r="95" spans="1:14" ht="13.5" customHeight="1" x14ac:dyDescent="0.25">
      <c r="A95" s="66" t="s">
        <v>252</v>
      </c>
      <c r="B95" s="61"/>
      <c r="C95" s="61"/>
      <c r="D95" s="61"/>
      <c r="E95" s="275">
        <f>SUM(E92:E94)</f>
        <v>5788950</v>
      </c>
      <c r="F95" s="281"/>
      <c r="I95" s="579" t="s">
        <v>475</v>
      </c>
      <c r="J95" s="61" t="s">
        <v>63</v>
      </c>
      <c r="K95" s="61"/>
      <c r="L95" s="573">
        <f>' K3-Unternehmensdaten'!K34</f>
        <v>7.6753246753246754E-2</v>
      </c>
    </row>
    <row r="96" spans="1:14" ht="13.5" customHeight="1" x14ac:dyDescent="0.25">
      <c r="A96" s="277" t="s">
        <v>257</v>
      </c>
      <c r="B96" s="72"/>
      <c r="C96" s="278">
        <f>(1+G75)*(1+M66)*(1+N66)-1</f>
        <v>0.20375432960029194</v>
      </c>
      <c r="D96" s="72"/>
      <c r="E96" s="279">
        <f>C96*E95</f>
        <v>1179523.62633961</v>
      </c>
      <c r="F96" s="282"/>
      <c r="I96" s="579" t="s">
        <v>476</v>
      </c>
      <c r="J96" s="61" t="s">
        <v>470</v>
      </c>
      <c r="K96" s="61"/>
      <c r="L96" s="573">
        <f>' K3-Unternehmensdaten'!K36</f>
        <v>1.7316017316017316E-2</v>
      </c>
    </row>
    <row r="97" spans="1:12" ht="13.5" customHeight="1" x14ac:dyDescent="0.25">
      <c r="A97" s="66" t="s">
        <v>251</v>
      </c>
      <c r="B97" s="61"/>
      <c r="C97" s="61"/>
      <c r="D97" s="61"/>
      <c r="E97" s="275"/>
      <c r="F97" s="281">
        <f>SUM(E95:E96)</f>
        <v>6968473.6263396097</v>
      </c>
      <c r="I97" s="206" t="s">
        <v>473</v>
      </c>
      <c r="J97" s="61" t="s">
        <v>471</v>
      </c>
      <c r="K97" s="61"/>
      <c r="L97" s="573">
        <f>' K3-Unternehmensdaten'!K43</f>
        <v>0.20375432960029216</v>
      </c>
    </row>
    <row r="98" spans="1:12" ht="13.5" customHeight="1" x14ac:dyDescent="0.25">
      <c r="A98" s="66"/>
      <c r="B98" s="61"/>
      <c r="C98" s="61"/>
      <c r="D98" s="61"/>
      <c r="E98" s="275"/>
      <c r="F98" s="281"/>
      <c r="I98" s="580" t="s">
        <v>474</v>
      </c>
      <c r="J98" s="72" t="s">
        <v>472</v>
      </c>
      <c r="K98" s="72"/>
      <c r="L98" s="574">
        <f>' K3-Unternehmensdaten'!I43</f>
        <v>0.20375432960029216</v>
      </c>
    </row>
    <row r="99" spans="1:12" ht="13.5" customHeight="1" x14ac:dyDescent="0.25">
      <c r="A99" s="66" t="s">
        <v>253</v>
      </c>
      <c r="B99" s="61"/>
      <c r="C99" s="61"/>
      <c r="D99" s="61"/>
      <c r="E99" s="275">
        <f>E7</f>
        <v>787500</v>
      </c>
      <c r="F99" s="281"/>
    </row>
    <row r="100" spans="1:12" ht="13.5" customHeight="1" x14ac:dyDescent="0.25">
      <c r="A100" s="277" t="s">
        <v>254</v>
      </c>
      <c r="B100" s="72"/>
      <c r="C100" s="278">
        <f>L66</f>
        <v>8.4126984126984133E-2</v>
      </c>
      <c r="D100" s="72"/>
      <c r="E100" s="279">
        <f>C100*E99</f>
        <v>66250</v>
      </c>
      <c r="F100" s="281"/>
    </row>
    <row r="101" spans="1:12" ht="13.5" customHeight="1" x14ac:dyDescent="0.25">
      <c r="A101" s="66" t="s">
        <v>255</v>
      </c>
      <c r="B101" s="61"/>
      <c r="C101" s="61"/>
      <c r="D101" s="61"/>
      <c r="E101" s="275">
        <f>SUM(E99:E100)</f>
        <v>853750</v>
      </c>
      <c r="F101" s="281"/>
    </row>
    <row r="102" spans="1:12" ht="13.5" customHeight="1" x14ac:dyDescent="0.25">
      <c r="A102" s="277" t="s">
        <v>256</v>
      </c>
      <c r="B102" s="72"/>
      <c r="C102" s="278">
        <f>(1+G76)*(1+M66)*(1+N66)-1</f>
        <v>0.20375432960029194</v>
      </c>
      <c r="D102" s="72"/>
      <c r="E102" s="279">
        <f>C102*E101</f>
        <v>173955.25889624923</v>
      </c>
      <c r="F102" s="282"/>
    </row>
    <row r="103" spans="1:12" ht="13.5" customHeight="1" x14ac:dyDescent="0.25">
      <c r="A103" s="66" t="s">
        <v>259</v>
      </c>
      <c r="B103" s="61"/>
      <c r="C103" s="61"/>
      <c r="D103" s="61"/>
      <c r="E103" s="275"/>
      <c r="F103" s="281">
        <f>SUM(E101:E102)</f>
        <v>1027705.2588962492</v>
      </c>
    </row>
    <row r="104" spans="1:12" ht="13.5" customHeight="1" x14ac:dyDescent="0.25">
      <c r="A104" s="66"/>
      <c r="B104" s="61"/>
      <c r="C104" s="61"/>
      <c r="D104" s="61"/>
      <c r="E104" s="275"/>
      <c r="F104" s="281"/>
    </row>
    <row r="105" spans="1:12" ht="13.5" customHeight="1" x14ac:dyDescent="0.25">
      <c r="A105" s="66" t="s">
        <v>261</v>
      </c>
      <c r="B105" s="61"/>
      <c r="C105" s="61"/>
      <c r="D105" s="61"/>
      <c r="E105" s="275">
        <f>E9</f>
        <v>2100000</v>
      </c>
      <c r="F105" s="281"/>
    </row>
    <row r="106" spans="1:12" ht="13.5" customHeight="1" x14ac:dyDescent="0.25">
      <c r="A106" s="277" t="s">
        <v>262</v>
      </c>
      <c r="B106" s="72"/>
      <c r="C106" s="278">
        <f>(1+G77)*(1+M66)*(1+N66)-1</f>
        <v>0.20375432960029194</v>
      </c>
      <c r="D106" s="72"/>
      <c r="E106" s="279">
        <f>C106*E105</f>
        <v>427884.09216061304</v>
      </c>
      <c r="F106" s="282"/>
    </row>
    <row r="107" spans="1:12" ht="13.5" customHeight="1" x14ac:dyDescent="0.25">
      <c r="A107" s="66"/>
      <c r="B107" s="61"/>
      <c r="C107" s="61"/>
      <c r="D107" s="61"/>
      <c r="E107" s="275"/>
      <c r="F107" s="281">
        <f>SUM(E105:E106)</f>
        <v>2527884.0921606133</v>
      </c>
    </row>
    <row r="108" spans="1:12" ht="13.5" customHeight="1" x14ac:dyDescent="0.25">
      <c r="A108" s="422" t="s">
        <v>267</v>
      </c>
      <c r="B108" s="71"/>
      <c r="C108" s="71"/>
      <c r="D108" s="71"/>
      <c r="E108" s="423"/>
      <c r="F108" s="424">
        <f>SUM(F83:F107)</f>
        <v>18471550</v>
      </c>
    </row>
    <row r="109" spans="1:12" ht="13.5" customHeight="1" x14ac:dyDescent="0.25">
      <c r="A109" s="277" t="s">
        <v>269</v>
      </c>
      <c r="B109" s="72"/>
      <c r="C109" s="72"/>
      <c r="D109" s="72"/>
      <c r="E109" s="72"/>
      <c r="F109" s="282">
        <f>E13</f>
        <v>18471550</v>
      </c>
    </row>
    <row r="113" spans="6:6" ht="13.5" customHeight="1" x14ac:dyDescent="0.25">
      <c r="F113" s="402"/>
    </row>
  </sheetData>
  <sheetProtection sheet="1" selectLockedCells="1"/>
  <mergeCells count="46">
    <mergeCell ref="L86:L88"/>
    <mergeCell ref="K86:K88"/>
    <mergeCell ref="M86:M88"/>
    <mergeCell ref="N86:N88"/>
    <mergeCell ref="E73:E74"/>
    <mergeCell ref="F72:F74"/>
    <mergeCell ref="M72:M73"/>
    <mergeCell ref="C4:C5"/>
    <mergeCell ref="D4:D5"/>
    <mergeCell ref="E4:E5"/>
    <mergeCell ref="F44:F46"/>
    <mergeCell ref="F16:F18"/>
    <mergeCell ref="D16:D18"/>
    <mergeCell ref="F4:G5"/>
    <mergeCell ref="G16:N16"/>
    <mergeCell ref="G48:G50"/>
    <mergeCell ref="H48:H50"/>
    <mergeCell ref="I48:I50"/>
    <mergeCell ref="J48:J50"/>
    <mergeCell ref="K48:K50"/>
    <mergeCell ref="L48:L50"/>
    <mergeCell ref="M48:M50"/>
    <mergeCell ref="N48:N5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1:B41"/>
    <mergeCell ref="A42:B42"/>
    <mergeCell ref="A43:B43"/>
    <mergeCell ref="A36:B36"/>
    <mergeCell ref="A37:B37"/>
    <mergeCell ref="A38:B38"/>
    <mergeCell ref="A39:B39"/>
    <mergeCell ref="A40:B40"/>
  </mergeCells>
  <conditionalFormatting sqref="D44">
    <cfRule type="containsText" dxfId="3" priority="10" operator="containsText" text="PRÜFEN">
      <formula>NOT(ISERROR(SEARCH("PRÜFEN",D44)))</formula>
    </cfRule>
  </conditionalFormatting>
  <conditionalFormatting sqref="E45">
    <cfRule type="cellIs" dxfId="2" priority="1" operator="lessThan">
      <formula>0</formula>
    </cfRule>
  </conditionalFormatting>
  <conditionalFormatting sqref="G75:G78">
    <cfRule type="expression" dxfId="1" priority="15">
      <formula>$G$71=1</formula>
    </cfRule>
  </conditionalFormatting>
  <conditionalFormatting sqref="G79">
    <cfRule type="expression" dxfId="0" priority="16">
      <formula>$G$71=2</formula>
    </cfRule>
  </conditionalFormatting>
  <dataValidations count="6">
    <dataValidation type="decimal" errorStyle="warning" showInputMessage="1" showErrorMessage="1" error="Sie geben eine große Veränderung ein! Bitte prüfen Sie ihre Eingabe." sqref="D45 D21:D43" xr:uid="{00000000-0002-0000-0100-000001000000}">
      <formula1>-0.5</formula1>
      <formula2>0.5</formula2>
    </dataValidation>
    <dataValidation type="decimal" errorStyle="warning" allowBlank="1" showInputMessage="1" showErrorMessage="1" error="Kein gültiger Wert oder außerhalb plausibler Bandbreite." sqref="F75:F77" xr:uid="{BEF682F2-512F-4149-89FA-46571402D541}">
      <formula1>-0.1</formula1>
      <formula2>0.25</formula2>
    </dataValidation>
    <dataValidation type="decimal" errorStyle="warning" allowBlank="1" showInputMessage="1" showErrorMessage="1" error="Sehr hohe Veränderung." sqref="D7:D10" xr:uid="{B5664942-A16D-4E37-AC4A-4DF6AFC27927}">
      <formula1>-0.5</formula1>
      <formula2>0.5</formula2>
    </dataValidation>
    <dataValidation type="whole" allowBlank="1" showInputMessage="1" showErrorMessage="1" error="1 = JA; 0 = NEIN" sqref="F63:F64" xr:uid="{5E62A282-A243-4776-9D05-22152C70BC41}">
      <formula1>0</formula1>
      <formula2>1</formula2>
    </dataValidation>
    <dataValidation type="whole" allowBlank="1" showInputMessage="1" showErrorMessage="1" error="Eingabe kann nicht negativ und nicht größer als der gesamte Fixkostenblock  sein!" sqref="C21:C43" xr:uid="{00000000-0002-0000-0100-000002000000}">
      <formula1>0</formula1>
      <formula2>C$19</formula2>
    </dataValidation>
    <dataValidation type="list" allowBlank="1" showInputMessage="1" showErrorMessage="1" error="Auswahl beachten!" sqref="F21:F43" xr:uid="{CF740AFB-26C6-402D-AE7C-0011BBF488BB}">
      <formula1>$G$17:$N$17</formula1>
    </dataValidation>
  </dataValidations>
  <pageMargins left="0.31496062992125984" right="0.31496062992125984" top="0.78740157480314965" bottom="0.78740157480314965" header="0.31496062992125984" footer="0.31496062992125984"/>
  <pageSetup paperSize="9" orientation="landscape" r:id="rId1"/>
  <rowBreaks count="1" manualBreakCount="1">
    <brk id="14" max="16383" man="1"/>
  </rowBreaks>
  <ignoredErrors>
    <ignoredError sqref="D11:D13 E61 D44:E44 E101" formula="1"/>
    <ignoredError sqref="L74:L75 I95:I96 L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64"/>
  <sheetViews>
    <sheetView showGridLines="0" topLeftCell="A11" workbookViewId="0">
      <selection activeCell="H11" sqref="H11"/>
    </sheetView>
  </sheetViews>
  <sheetFormatPr baseColWidth="10" defaultRowHeight="12.5" x14ac:dyDescent="0.25"/>
  <cols>
    <col min="1" max="1" width="2.453125" style="6" customWidth="1"/>
    <col min="2" max="5" width="11" style="6" customWidth="1"/>
    <col min="6" max="6" width="13.81640625" style="6" customWidth="1"/>
    <col min="7" max="7" width="12.1796875" style="6" customWidth="1"/>
    <col min="8" max="8" width="11.54296875" style="7" customWidth="1"/>
    <col min="9" max="9" width="7.26953125" style="7" customWidth="1"/>
    <col min="10" max="10" width="11.54296875" style="7" customWidth="1"/>
    <col min="11" max="11" width="5.453125" style="7" customWidth="1"/>
    <col min="12" max="12" width="11.7265625" style="7" customWidth="1"/>
    <col min="13" max="256" width="11.453125" style="6"/>
    <col min="257" max="257" width="3.81640625" style="6" customWidth="1"/>
    <col min="258" max="261" width="11" style="6" customWidth="1"/>
    <col min="262" max="262" width="13.81640625" style="6" customWidth="1"/>
    <col min="263" max="263" width="14.453125" style="6" customWidth="1"/>
    <col min="264" max="264" width="15.1796875" style="6" customWidth="1"/>
    <col min="265" max="265" width="11" style="6" customWidth="1"/>
    <col min="266" max="266" width="14.7265625" style="6" customWidth="1"/>
    <col min="267" max="267" width="6.81640625" style="6" customWidth="1"/>
    <col min="268" max="268" width="13.1796875" style="6" customWidth="1"/>
    <col min="269" max="512" width="11.453125" style="6"/>
    <col min="513" max="513" width="3.81640625" style="6" customWidth="1"/>
    <col min="514" max="517" width="11" style="6" customWidth="1"/>
    <col min="518" max="518" width="13.81640625" style="6" customWidth="1"/>
    <col min="519" max="519" width="14.453125" style="6" customWidth="1"/>
    <col min="520" max="520" width="15.1796875" style="6" customWidth="1"/>
    <col min="521" max="521" width="11" style="6" customWidth="1"/>
    <col min="522" max="522" width="14.7265625" style="6" customWidth="1"/>
    <col min="523" max="523" width="6.81640625" style="6" customWidth="1"/>
    <col min="524" max="524" width="13.1796875" style="6" customWidth="1"/>
    <col min="525" max="768" width="11.453125" style="6"/>
    <col min="769" max="769" width="3.81640625" style="6" customWidth="1"/>
    <col min="770" max="773" width="11" style="6" customWidth="1"/>
    <col min="774" max="774" width="13.81640625" style="6" customWidth="1"/>
    <col min="775" max="775" width="14.453125" style="6" customWidth="1"/>
    <col min="776" max="776" width="15.1796875" style="6" customWidth="1"/>
    <col min="777" max="777" width="11" style="6" customWidth="1"/>
    <col min="778" max="778" width="14.7265625" style="6" customWidth="1"/>
    <col min="779" max="779" width="6.81640625" style="6" customWidth="1"/>
    <col min="780" max="780" width="13.1796875" style="6" customWidth="1"/>
    <col min="781" max="1024" width="11.453125" style="6"/>
    <col min="1025" max="1025" width="3.81640625" style="6" customWidth="1"/>
    <col min="1026" max="1029" width="11" style="6" customWidth="1"/>
    <col min="1030" max="1030" width="13.81640625" style="6" customWidth="1"/>
    <col min="1031" max="1031" width="14.453125" style="6" customWidth="1"/>
    <col min="1032" max="1032" width="15.1796875" style="6" customWidth="1"/>
    <col min="1033" max="1033" width="11" style="6" customWidth="1"/>
    <col min="1034" max="1034" width="14.7265625" style="6" customWidth="1"/>
    <col min="1035" max="1035" width="6.81640625" style="6" customWidth="1"/>
    <col min="1036" max="1036" width="13.1796875" style="6" customWidth="1"/>
    <col min="1037" max="1280" width="11.453125" style="6"/>
    <col min="1281" max="1281" width="3.81640625" style="6" customWidth="1"/>
    <col min="1282" max="1285" width="11" style="6" customWidth="1"/>
    <col min="1286" max="1286" width="13.81640625" style="6" customWidth="1"/>
    <col min="1287" max="1287" width="14.453125" style="6" customWidth="1"/>
    <col min="1288" max="1288" width="15.1796875" style="6" customWidth="1"/>
    <col min="1289" max="1289" width="11" style="6" customWidth="1"/>
    <col min="1290" max="1290" width="14.7265625" style="6" customWidth="1"/>
    <col min="1291" max="1291" width="6.81640625" style="6" customWidth="1"/>
    <col min="1292" max="1292" width="13.1796875" style="6" customWidth="1"/>
    <col min="1293" max="1536" width="11.453125" style="6"/>
    <col min="1537" max="1537" width="3.81640625" style="6" customWidth="1"/>
    <col min="1538" max="1541" width="11" style="6" customWidth="1"/>
    <col min="1542" max="1542" width="13.81640625" style="6" customWidth="1"/>
    <col min="1543" max="1543" width="14.453125" style="6" customWidth="1"/>
    <col min="1544" max="1544" width="15.1796875" style="6" customWidth="1"/>
    <col min="1545" max="1545" width="11" style="6" customWidth="1"/>
    <col min="1546" max="1546" width="14.7265625" style="6" customWidth="1"/>
    <col min="1547" max="1547" width="6.81640625" style="6" customWidth="1"/>
    <col min="1548" max="1548" width="13.1796875" style="6" customWidth="1"/>
    <col min="1549" max="1792" width="11.453125" style="6"/>
    <col min="1793" max="1793" width="3.81640625" style="6" customWidth="1"/>
    <col min="1794" max="1797" width="11" style="6" customWidth="1"/>
    <col min="1798" max="1798" width="13.81640625" style="6" customWidth="1"/>
    <col min="1799" max="1799" width="14.453125" style="6" customWidth="1"/>
    <col min="1800" max="1800" width="15.1796875" style="6" customWidth="1"/>
    <col min="1801" max="1801" width="11" style="6" customWidth="1"/>
    <col min="1802" max="1802" width="14.7265625" style="6" customWidth="1"/>
    <col min="1803" max="1803" width="6.81640625" style="6" customWidth="1"/>
    <col min="1804" max="1804" width="13.1796875" style="6" customWidth="1"/>
    <col min="1805" max="2048" width="11.453125" style="6"/>
    <col min="2049" max="2049" width="3.81640625" style="6" customWidth="1"/>
    <col min="2050" max="2053" width="11" style="6" customWidth="1"/>
    <col min="2054" max="2054" width="13.81640625" style="6" customWidth="1"/>
    <col min="2055" max="2055" width="14.453125" style="6" customWidth="1"/>
    <col min="2056" max="2056" width="15.1796875" style="6" customWidth="1"/>
    <col min="2057" max="2057" width="11" style="6" customWidth="1"/>
    <col min="2058" max="2058" width="14.7265625" style="6" customWidth="1"/>
    <col min="2059" max="2059" width="6.81640625" style="6" customWidth="1"/>
    <col min="2060" max="2060" width="13.1796875" style="6" customWidth="1"/>
    <col min="2061" max="2304" width="11.453125" style="6"/>
    <col min="2305" max="2305" width="3.81640625" style="6" customWidth="1"/>
    <col min="2306" max="2309" width="11" style="6" customWidth="1"/>
    <col min="2310" max="2310" width="13.81640625" style="6" customWidth="1"/>
    <col min="2311" max="2311" width="14.453125" style="6" customWidth="1"/>
    <col min="2312" max="2312" width="15.1796875" style="6" customWidth="1"/>
    <col min="2313" max="2313" width="11" style="6" customWidth="1"/>
    <col min="2314" max="2314" width="14.7265625" style="6" customWidth="1"/>
    <col min="2315" max="2315" width="6.81640625" style="6" customWidth="1"/>
    <col min="2316" max="2316" width="13.1796875" style="6" customWidth="1"/>
    <col min="2317" max="2560" width="11.453125" style="6"/>
    <col min="2561" max="2561" width="3.81640625" style="6" customWidth="1"/>
    <col min="2562" max="2565" width="11" style="6" customWidth="1"/>
    <col min="2566" max="2566" width="13.81640625" style="6" customWidth="1"/>
    <col min="2567" max="2567" width="14.453125" style="6" customWidth="1"/>
    <col min="2568" max="2568" width="15.1796875" style="6" customWidth="1"/>
    <col min="2569" max="2569" width="11" style="6" customWidth="1"/>
    <col min="2570" max="2570" width="14.7265625" style="6" customWidth="1"/>
    <col min="2571" max="2571" width="6.81640625" style="6" customWidth="1"/>
    <col min="2572" max="2572" width="13.1796875" style="6" customWidth="1"/>
    <col min="2573" max="2816" width="11.453125" style="6"/>
    <col min="2817" max="2817" width="3.81640625" style="6" customWidth="1"/>
    <col min="2818" max="2821" width="11" style="6" customWidth="1"/>
    <col min="2822" max="2822" width="13.81640625" style="6" customWidth="1"/>
    <col min="2823" max="2823" width="14.453125" style="6" customWidth="1"/>
    <col min="2824" max="2824" width="15.1796875" style="6" customWidth="1"/>
    <col min="2825" max="2825" width="11" style="6" customWidth="1"/>
    <col min="2826" max="2826" width="14.7265625" style="6" customWidth="1"/>
    <col min="2827" max="2827" width="6.81640625" style="6" customWidth="1"/>
    <col min="2828" max="2828" width="13.1796875" style="6" customWidth="1"/>
    <col min="2829" max="3072" width="11.453125" style="6"/>
    <col min="3073" max="3073" width="3.81640625" style="6" customWidth="1"/>
    <col min="3074" max="3077" width="11" style="6" customWidth="1"/>
    <col min="3078" max="3078" width="13.81640625" style="6" customWidth="1"/>
    <col min="3079" max="3079" width="14.453125" style="6" customWidth="1"/>
    <col min="3080" max="3080" width="15.1796875" style="6" customWidth="1"/>
    <col min="3081" max="3081" width="11" style="6" customWidth="1"/>
    <col min="3082" max="3082" width="14.7265625" style="6" customWidth="1"/>
    <col min="3083" max="3083" width="6.81640625" style="6" customWidth="1"/>
    <col min="3084" max="3084" width="13.1796875" style="6" customWidth="1"/>
    <col min="3085" max="3328" width="11.453125" style="6"/>
    <col min="3329" max="3329" width="3.81640625" style="6" customWidth="1"/>
    <col min="3330" max="3333" width="11" style="6" customWidth="1"/>
    <col min="3334" max="3334" width="13.81640625" style="6" customWidth="1"/>
    <col min="3335" max="3335" width="14.453125" style="6" customWidth="1"/>
    <col min="3336" max="3336" width="15.1796875" style="6" customWidth="1"/>
    <col min="3337" max="3337" width="11" style="6" customWidth="1"/>
    <col min="3338" max="3338" width="14.7265625" style="6" customWidth="1"/>
    <col min="3339" max="3339" width="6.81640625" style="6" customWidth="1"/>
    <col min="3340" max="3340" width="13.1796875" style="6" customWidth="1"/>
    <col min="3341" max="3584" width="11.453125" style="6"/>
    <col min="3585" max="3585" width="3.81640625" style="6" customWidth="1"/>
    <col min="3586" max="3589" width="11" style="6" customWidth="1"/>
    <col min="3590" max="3590" width="13.81640625" style="6" customWidth="1"/>
    <col min="3591" max="3591" width="14.453125" style="6" customWidth="1"/>
    <col min="3592" max="3592" width="15.1796875" style="6" customWidth="1"/>
    <col min="3593" max="3593" width="11" style="6" customWidth="1"/>
    <col min="3594" max="3594" width="14.7265625" style="6" customWidth="1"/>
    <col min="3595" max="3595" width="6.81640625" style="6" customWidth="1"/>
    <col min="3596" max="3596" width="13.1796875" style="6" customWidth="1"/>
    <col min="3597" max="3840" width="11.453125" style="6"/>
    <col min="3841" max="3841" width="3.81640625" style="6" customWidth="1"/>
    <col min="3842" max="3845" width="11" style="6" customWidth="1"/>
    <col min="3846" max="3846" width="13.81640625" style="6" customWidth="1"/>
    <col min="3847" max="3847" width="14.453125" style="6" customWidth="1"/>
    <col min="3848" max="3848" width="15.1796875" style="6" customWidth="1"/>
    <col min="3849" max="3849" width="11" style="6" customWidth="1"/>
    <col min="3850" max="3850" width="14.7265625" style="6" customWidth="1"/>
    <col min="3851" max="3851" width="6.81640625" style="6" customWidth="1"/>
    <col min="3852" max="3852" width="13.1796875" style="6" customWidth="1"/>
    <col min="3853" max="4096" width="11.453125" style="6"/>
    <col min="4097" max="4097" width="3.81640625" style="6" customWidth="1"/>
    <col min="4098" max="4101" width="11" style="6" customWidth="1"/>
    <col min="4102" max="4102" width="13.81640625" style="6" customWidth="1"/>
    <col min="4103" max="4103" width="14.453125" style="6" customWidth="1"/>
    <col min="4104" max="4104" width="15.1796875" style="6" customWidth="1"/>
    <col min="4105" max="4105" width="11" style="6" customWidth="1"/>
    <col min="4106" max="4106" width="14.7265625" style="6" customWidth="1"/>
    <col min="4107" max="4107" width="6.81640625" style="6" customWidth="1"/>
    <col min="4108" max="4108" width="13.1796875" style="6" customWidth="1"/>
    <col min="4109" max="4352" width="11.453125" style="6"/>
    <col min="4353" max="4353" width="3.81640625" style="6" customWidth="1"/>
    <col min="4354" max="4357" width="11" style="6" customWidth="1"/>
    <col min="4358" max="4358" width="13.81640625" style="6" customWidth="1"/>
    <col min="4359" max="4359" width="14.453125" style="6" customWidth="1"/>
    <col min="4360" max="4360" width="15.1796875" style="6" customWidth="1"/>
    <col min="4361" max="4361" width="11" style="6" customWidth="1"/>
    <col min="4362" max="4362" width="14.7265625" style="6" customWidth="1"/>
    <col min="4363" max="4363" width="6.81640625" style="6" customWidth="1"/>
    <col min="4364" max="4364" width="13.1796875" style="6" customWidth="1"/>
    <col min="4365" max="4608" width="11.453125" style="6"/>
    <col min="4609" max="4609" width="3.81640625" style="6" customWidth="1"/>
    <col min="4610" max="4613" width="11" style="6" customWidth="1"/>
    <col min="4614" max="4614" width="13.81640625" style="6" customWidth="1"/>
    <col min="4615" max="4615" width="14.453125" style="6" customWidth="1"/>
    <col min="4616" max="4616" width="15.1796875" style="6" customWidth="1"/>
    <col min="4617" max="4617" width="11" style="6" customWidth="1"/>
    <col min="4618" max="4618" width="14.7265625" style="6" customWidth="1"/>
    <col min="4619" max="4619" width="6.81640625" style="6" customWidth="1"/>
    <col min="4620" max="4620" width="13.1796875" style="6" customWidth="1"/>
    <col min="4621" max="4864" width="11.453125" style="6"/>
    <col min="4865" max="4865" width="3.81640625" style="6" customWidth="1"/>
    <col min="4866" max="4869" width="11" style="6" customWidth="1"/>
    <col min="4870" max="4870" width="13.81640625" style="6" customWidth="1"/>
    <col min="4871" max="4871" width="14.453125" style="6" customWidth="1"/>
    <col min="4872" max="4872" width="15.1796875" style="6" customWidth="1"/>
    <col min="4873" max="4873" width="11" style="6" customWidth="1"/>
    <col min="4874" max="4874" width="14.7265625" style="6" customWidth="1"/>
    <col min="4875" max="4875" width="6.81640625" style="6" customWidth="1"/>
    <col min="4876" max="4876" width="13.1796875" style="6" customWidth="1"/>
    <col min="4877" max="5120" width="11.453125" style="6"/>
    <col min="5121" max="5121" width="3.81640625" style="6" customWidth="1"/>
    <col min="5122" max="5125" width="11" style="6" customWidth="1"/>
    <col min="5126" max="5126" width="13.81640625" style="6" customWidth="1"/>
    <col min="5127" max="5127" width="14.453125" style="6" customWidth="1"/>
    <col min="5128" max="5128" width="15.1796875" style="6" customWidth="1"/>
    <col min="5129" max="5129" width="11" style="6" customWidth="1"/>
    <col min="5130" max="5130" width="14.7265625" style="6" customWidth="1"/>
    <col min="5131" max="5131" width="6.81640625" style="6" customWidth="1"/>
    <col min="5132" max="5132" width="13.1796875" style="6" customWidth="1"/>
    <col min="5133" max="5376" width="11.453125" style="6"/>
    <col min="5377" max="5377" width="3.81640625" style="6" customWidth="1"/>
    <col min="5378" max="5381" width="11" style="6" customWidth="1"/>
    <col min="5382" max="5382" width="13.81640625" style="6" customWidth="1"/>
    <col min="5383" max="5383" width="14.453125" style="6" customWidth="1"/>
    <col min="5384" max="5384" width="15.1796875" style="6" customWidth="1"/>
    <col min="5385" max="5385" width="11" style="6" customWidth="1"/>
    <col min="5386" max="5386" width="14.7265625" style="6" customWidth="1"/>
    <col min="5387" max="5387" width="6.81640625" style="6" customWidth="1"/>
    <col min="5388" max="5388" width="13.1796875" style="6" customWidth="1"/>
    <col min="5389" max="5632" width="11.453125" style="6"/>
    <col min="5633" max="5633" width="3.81640625" style="6" customWidth="1"/>
    <col min="5634" max="5637" width="11" style="6" customWidth="1"/>
    <col min="5638" max="5638" width="13.81640625" style="6" customWidth="1"/>
    <col min="5639" max="5639" width="14.453125" style="6" customWidth="1"/>
    <col min="5640" max="5640" width="15.1796875" style="6" customWidth="1"/>
    <col min="5641" max="5641" width="11" style="6" customWidth="1"/>
    <col min="5642" max="5642" width="14.7265625" style="6" customWidth="1"/>
    <col min="5643" max="5643" width="6.81640625" style="6" customWidth="1"/>
    <col min="5644" max="5644" width="13.1796875" style="6" customWidth="1"/>
    <col min="5645" max="5888" width="11.453125" style="6"/>
    <col min="5889" max="5889" width="3.81640625" style="6" customWidth="1"/>
    <col min="5890" max="5893" width="11" style="6" customWidth="1"/>
    <col min="5894" max="5894" width="13.81640625" style="6" customWidth="1"/>
    <col min="5895" max="5895" width="14.453125" style="6" customWidth="1"/>
    <col min="5896" max="5896" width="15.1796875" style="6" customWidth="1"/>
    <col min="5897" max="5897" width="11" style="6" customWidth="1"/>
    <col min="5898" max="5898" width="14.7265625" style="6" customWidth="1"/>
    <col min="5899" max="5899" width="6.81640625" style="6" customWidth="1"/>
    <col min="5900" max="5900" width="13.1796875" style="6" customWidth="1"/>
    <col min="5901" max="6144" width="11.453125" style="6"/>
    <col min="6145" max="6145" width="3.81640625" style="6" customWidth="1"/>
    <col min="6146" max="6149" width="11" style="6" customWidth="1"/>
    <col min="6150" max="6150" width="13.81640625" style="6" customWidth="1"/>
    <col min="6151" max="6151" width="14.453125" style="6" customWidth="1"/>
    <col min="6152" max="6152" width="15.1796875" style="6" customWidth="1"/>
    <col min="6153" max="6153" width="11" style="6" customWidth="1"/>
    <col min="6154" max="6154" width="14.7265625" style="6" customWidth="1"/>
    <col min="6155" max="6155" width="6.81640625" style="6" customWidth="1"/>
    <col min="6156" max="6156" width="13.1796875" style="6" customWidth="1"/>
    <col min="6157" max="6400" width="11.453125" style="6"/>
    <col min="6401" max="6401" width="3.81640625" style="6" customWidth="1"/>
    <col min="6402" max="6405" width="11" style="6" customWidth="1"/>
    <col min="6406" max="6406" width="13.81640625" style="6" customWidth="1"/>
    <col min="6407" max="6407" width="14.453125" style="6" customWidth="1"/>
    <col min="6408" max="6408" width="15.1796875" style="6" customWidth="1"/>
    <col min="6409" max="6409" width="11" style="6" customWidth="1"/>
    <col min="6410" max="6410" width="14.7265625" style="6" customWidth="1"/>
    <col min="6411" max="6411" width="6.81640625" style="6" customWidth="1"/>
    <col min="6412" max="6412" width="13.1796875" style="6" customWidth="1"/>
    <col min="6413" max="6656" width="11.453125" style="6"/>
    <col min="6657" max="6657" width="3.81640625" style="6" customWidth="1"/>
    <col min="6658" max="6661" width="11" style="6" customWidth="1"/>
    <col min="6662" max="6662" width="13.81640625" style="6" customWidth="1"/>
    <col min="6663" max="6663" width="14.453125" style="6" customWidth="1"/>
    <col min="6664" max="6664" width="15.1796875" style="6" customWidth="1"/>
    <col min="6665" max="6665" width="11" style="6" customWidth="1"/>
    <col min="6666" max="6666" width="14.7265625" style="6" customWidth="1"/>
    <col min="6667" max="6667" width="6.81640625" style="6" customWidth="1"/>
    <col min="6668" max="6668" width="13.1796875" style="6" customWidth="1"/>
    <col min="6669" max="6912" width="11.453125" style="6"/>
    <col min="6913" max="6913" width="3.81640625" style="6" customWidth="1"/>
    <col min="6914" max="6917" width="11" style="6" customWidth="1"/>
    <col min="6918" max="6918" width="13.81640625" style="6" customWidth="1"/>
    <col min="6919" max="6919" width="14.453125" style="6" customWidth="1"/>
    <col min="6920" max="6920" width="15.1796875" style="6" customWidth="1"/>
    <col min="6921" max="6921" width="11" style="6" customWidth="1"/>
    <col min="6922" max="6922" width="14.7265625" style="6" customWidth="1"/>
    <col min="6923" max="6923" width="6.81640625" style="6" customWidth="1"/>
    <col min="6924" max="6924" width="13.1796875" style="6" customWidth="1"/>
    <col min="6925" max="7168" width="11.453125" style="6"/>
    <col min="7169" max="7169" width="3.81640625" style="6" customWidth="1"/>
    <col min="7170" max="7173" width="11" style="6" customWidth="1"/>
    <col min="7174" max="7174" width="13.81640625" style="6" customWidth="1"/>
    <col min="7175" max="7175" width="14.453125" style="6" customWidth="1"/>
    <col min="7176" max="7176" width="15.1796875" style="6" customWidth="1"/>
    <col min="7177" max="7177" width="11" style="6" customWidth="1"/>
    <col min="7178" max="7178" width="14.7265625" style="6" customWidth="1"/>
    <col min="7179" max="7179" width="6.81640625" style="6" customWidth="1"/>
    <col min="7180" max="7180" width="13.1796875" style="6" customWidth="1"/>
    <col min="7181" max="7424" width="11.453125" style="6"/>
    <col min="7425" max="7425" width="3.81640625" style="6" customWidth="1"/>
    <col min="7426" max="7429" width="11" style="6" customWidth="1"/>
    <col min="7430" max="7430" width="13.81640625" style="6" customWidth="1"/>
    <col min="7431" max="7431" width="14.453125" style="6" customWidth="1"/>
    <col min="7432" max="7432" width="15.1796875" style="6" customWidth="1"/>
    <col min="7433" max="7433" width="11" style="6" customWidth="1"/>
    <col min="7434" max="7434" width="14.7265625" style="6" customWidth="1"/>
    <col min="7435" max="7435" width="6.81640625" style="6" customWidth="1"/>
    <col min="7436" max="7436" width="13.1796875" style="6" customWidth="1"/>
    <col min="7437" max="7680" width="11.453125" style="6"/>
    <col min="7681" max="7681" width="3.81640625" style="6" customWidth="1"/>
    <col min="7682" max="7685" width="11" style="6" customWidth="1"/>
    <col min="7686" max="7686" width="13.81640625" style="6" customWidth="1"/>
    <col min="7687" max="7687" width="14.453125" style="6" customWidth="1"/>
    <col min="7688" max="7688" width="15.1796875" style="6" customWidth="1"/>
    <col min="7689" max="7689" width="11" style="6" customWidth="1"/>
    <col min="7690" max="7690" width="14.7265625" style="6" customWidth="1"/>
    <col min="7691" max="7691" width="6.81640625" style="6" customWidth="1"/>
    <col min="7692" max="7692" width="13.1796875" style="6" customWidth="1"/>
    <col min="7693" max="7936" width="11.453125" style="6"/>
    <col min="7937" max="7937" width="3.81640625" style="6" customWidth="1"/>
    <col min="7938" max="7941" width="11" style="6" customWidth="1"/>
    <col min="7942" max="7942" width="13.81640625" style="6" customWidth="1"/>
    <col min="7943" max="7943" width="14.453125" style="6" customWidth="1"/>
    <col min="7944" max="7944" width="15.1796875" style="6" customWidth="1"/>
    <col min="7945" max="7945" width="11" style="6" customWidth="1"/>
    <col min="7946" max="7946" width="14.7265625" style="6" customWidth="1"/>
    <col min="7947" max="7947" width="6.81640625" style="6" customWidth="1"/>
    <col min="7948" max="7948" width="13.1796875" style="6" customWidth="1"/>
    <col min="7949" max="8192" width="11.453125" style="6"/>
    <col min="8193" max="8193" width="3.81640625" style="6" customWidth="1"/>
    <col min="8194" max="8197" width="11" style="6" customWidth="1"/>
    <col min="8198" max="8198" width="13.81640625" style="6" customWidth="1"/>
    <col min="8199" max="8199" width="14.453125" style="6" customWidth="1"/>
    <col min="8200" max="8200" width="15.1796875" style="6" customWidth="1"/>
    <col min="8201" max="8201" width="11" style="6" customWidth="1"/>
    <col min="8202" max="8202" width="14.7265625" style="6" customWidth="1"/>
    <col min="8203" max="8203" width="6.81640625" style="6" customWidth="1"/>
    <col min="8204" max="8204" width="13.1796875" style="6" customWidth="1"/>
    <col min="8205" max="8448" width="11.453125" style="6"/>
    <col min="8449" max="8449" width="3.81640625" style="6" customWidth="1"/>
    <col min="8450" max="8453" width="11" style="6" customWidth="1"/>
    <col min="8454" max="8454" width="13.81640625" style="6" customWidth="1"/>
    <col min="8455" max="8455" width="14.453125" style="6" customWidth="1"/>
    <col min="8456" max="8456" width="15.1796875" style="6" customWidth="1"/>
    <col min="8457" max="8457" width="11" style="6" customWidth="1"/>
    <col min="8458" max="8458" width="14.7265625" style="6" customWidth="1"/>
    <col min="8459" max="8459" width="6.81640625" style="6" customWidth="1"/>
    <col min="8460" max="8460" width="13.1796875" style="6" customWidth="1"/>
    <col min="8461" max="8704" width="11.453125" style="6"/>
    <col min="8705" max="8705" width="3.81640625" style="6" customWidth="1"/>
    <col min="8706" max="8709" width="11" style="6" customWidth="1"/>
    <col min="8710" max="8710" width="13.81640625" style="6" customWidth="1"/>
    <col min="8711" max="8711" width="14.453125" style="6" customWidth="1"/>
    <col min="8712" max="8712" width="15.1796875" style="6" customWidth="1"/>
    <col min="8713" max="8713" width="11" style="6" customWidth="1"/>
    <col min="8714" max="8714" width="14.7265625" style="6" customWidth="1"/>
    <col min="8715" max="8715" width="6.81640625" style="6" customWidth="1"/>
    <col min="8716" max="8716" width="13.1796875" style="6" customWidth="1"/>
    <col min="8717" max="8960" width="11.453125" style="6"/>
    <col min="8961" max="8961" width="3.81640625" style="6" customWidth="1"/>
    <col min="8962" max="8965" width="11" style="6" customWidth="1"/>
    <col min="8966" max="8966" width="13.81640625" style="6" customWidth="1"/>
    <col min="8967" max="8967" width="14.453125" style="6" customWidth="1"/>
    <col min="8968" max="8968" width="15.1796875" style="6" customWidth="1"/>
    <col min="8969" max="8969" width="11" style="6" customWidth="1"/>
    <col min="8970" max="8970" width="14.7265625" style="6" customWidth="1"/>
    <col min="8971" max="8971" width="6.81640625" style="6" customWidth="1"/>
    <col min="8972" max="8972" width="13.1796875" style="6" customWidth="1"/>
    <col min="8973" max="9216" width="11.453125" style="6"/>
    <col min="9217" max="9217" width="3.81640625" style="6" customWidth="1"/>
    <col min="9218" max="9221" width="11" style="6" customWidth="1"/>
    <col min="9222" max="9222" width="13.81640625" style="6" customWidth="1"/>
    <col min="9223" max="9223" width="14.453125" style="6" customWidth="1"/>
    <col min="9224" max="9224" width="15.1796875" style="6" customWidth="1"/>
    <col min="9225" max="9225" width="11" style="6" customWidth="1"/>
    <col min="9226" max="9226" width="14.7265625" style="6" customWidth="1"/>
    <col min="9227" max="9227" width="6.81640625" style="6" customWidth="1"/>
    <col min="9228" max="9228" width="13.1796875" style="6" customWidth="1"/>
    <col min="9229" max="9472" width="11.453125" style="6"/>
    <col min="9473" max="9473" width="3.81640625" style="6" customWidth="1"/>
    <col min="9474" max="9477" width="11" style="6" customWidth="1"/>
    <col min="9478" max="9478" width="13.81640625" style="6" customWidth="1"/>
    <col min="9479" max="9479" width="14.453125" style="6" customWidth="1"/>
    <col min="9480" max="9480" width="15.1796875" style="6" customWidth="1"/>
    <col min="9481" max="9481" width="11" style="6" customWidth="1"/>
    <col min="9482" max="9482" width="14.7265625" style="6" customWidth="1"/>
    <col min="9483" max="9483" width="6.81640625" style="6" customWidth="1"/>
    <col min="9484" max="9484" width="13.1796875" style="6" customWidth="1"/>
    <col min="9485" max="9728" width="11.453125" style="6"/>
    <col min="9729" max="9729" width="3.81640625" style="6" customWidth="1"/>
    <col min="9730" max="9733" width="11" style="6" customWidth="1"/>
    <col min="9734" max="9734" width="13.81640625" style="6" customWidth="1"/>
    <col min="9735" max="9735" width="14.453125" style="6" customWidth="1"/>
    <col min="9736" max="9736" width="15.1796875" style="6" customWidth="1"/>
    <col min="9737" max="9737" width="11" style="6" customWidth="1"/>
    <col min="9738" max="9738" width="14.7265625" style="6" customWidth="1"/>
    <col min="9739" max="9739" width="6.81640625" style="6" customWidth="1"/>
    <col min="9740" max="9740" width="13.1796875" style="6" customWidth="1"/>
    <col min="9741" max="9984" width="11.453125" style="6"/>
    <col min="9985" max="9985" width="3.81640625" style="6" customWidth="1"/>
    <col min="9986" max="9989" width="11" style="6" customWidth="1"/>
    <col min="9990" max="9990" width="13.81640625" style="6" customWidth="1"/>
    <col min="9991" max="9991" width="14.453125" style="6" customWidth="1"/>
    <col min="9992" max="9992" width="15.1796875" style="6" customWidth="1"/>
    <col min="9993" max="9993" width="11" style="6" customWidth="1"/>
    <col min="9994" max="9994" width="14.7265625" style="6" customWidth="1"/>
    <col min="9995" max="9995" width="6.81640625" style="6" customWidth="1"/>
    <col min="9996" max="9996" width="13.1796875" style="6" customWidth="1"/>
    <col min="9997" max="10240" width="11.453125" style="6"/>
    <col min="10241" max="10241" width="3.81640625" style="6" customWidth="1"/>
    <col min="10242" max="10245" width="11" style="6" customWidth="1"/>
    <col min="10246" max="10246" width="13.81640625" style="6" customWidth="1"/>
    <col min="10247" max="10247" width="14.453125" style="6" customWidth="1"/>
    <col min="10248" max="10248" width="15.1796875" style="6" customWidth="1"/>
    <col min="10249" max="10249" width="11" style="6" customWidth="1"/>
    <col min="10250" max="10250" width="14.7265625" style="6" customWidth="1"/>
    <col min="10251" max="10251" width="6.81640625" style="6" customWidth="1"/>
    <col min="10252" max="10252" width="13.1796875" style="6" customWidth="1"/>
    <col min="10253" max="10496" width="11.453125" style="6"/>
    <col min="10497" max="10497" width="3.81640625" style="6" customWidth="1"/>
    <col min="10498" max="10501" width="11" style="6" customWidth="1"/>
    <col min="10502" max="10502" width="13.81640625" style="6" customWidth="1"/>
    <col min="10503" max="10503" width="14.453125" style="6" customWidth="1"/>
    <col min="10504" max="10504" width="15.1796875" style="6" customWidth="1"/>
    <col min="10505" max="10505" width="11" style="6" customWidth="1"/>
    <col min="10506" max="10506" width="14.7265625" style="6" customWidth="1"/>
    <col min="10507" max="10507" width="6.81640625" style="6" customWidth="1"/>
    <col min="10508" max="10508" width="13.1796875" style="6" customWidth="1"/>
    <col min="10509" max="10752" width="11.453125" style="6"/>
    <col min="10753" max="10753" width="3.81640625" style="6" customWidth="1"/>
    <col min="10754" max="10757" width="11" style="6" customWidth="1"/>
    <col min="10758" max="10758" width="13.81640625" style="6" customWidth="1"/>
    <col min="10759" max="10759" width="14.453125" style="6" customWidth="1"/>
    <col min="10760" max="10760" width="15.1796875" style="6" customWidth="1"/>
    <col min="10761" max="10761" width="11" style="6" customWidth="1"/>
    <col min="10762" max="10762" width="14.7265625" style="6" customWidth="1"/>
    <col min="10763" max="10763" width="6.81640625" style="6" customWidth="1"/>
    <col min="10764" max="10764" width="13.1796875" style="6" customWidth="1"/>
    <col min="10765" max="11008" width="11.453125" style="6"/>
    <col min="11009" max="11009" width="3.81640625" style="6" customWidth="1"/>
    <col min="11010" max="11013" width="11" style="6" customWidth="1"/>
    <col min="11014" max="11014" width="13.81640625" style="6" customWidth="1"/>
    <col min="11015" max="11015" width="14.453125" style="6" customWidth="1"/>
    <col min="11016" max="11016" width="15.1796875" style="6" customWidth="1"/>
    <col min="11017" max="11017" width="11" style="6" customWidth="1"/>
    <col min="11018" max="11018" width="14.7265625" style="6" customWidth="1"/>
    <col min="11019" max="11019" width="6.81640625" style="6" customWidth="1"/>
    <col min="11020" max="11020" width="13.1796875" style="6" customWidth="1"/>
    <col min="11021" max="11264" width="11.453125" style="6"/>
    <col min="11265" max="11265" width="3.81640625" style="6" customWidth="1"/>
    <col min="11266" max="11269" width="11" style="6" customWidth="1"/>
    <col min="11270" max="11270" width="13.81640625" style="6" customWidth="1"/>
    <col min="11271" max="11271" width="14.453125" style="6" customWidth="1"/>
    <col min="11272" max="11272" width="15.1796875" style="6" customWidth="1"/>
    <col min="11273" max="11273" width="11" style="6" customWidth="1"/>
    <col min="11274" max="11274" width="14.7265625" style="6" customWidth="1"/>
    <col min="11275" max="11275" width="6.81640625" style="6" customWidth="1"/>
    <col min="11276" max="11276" width="13.1796875" style="6" customWidth="1"/>
    <col min="11277" max="11520" width="11.453125" style="6"/>
    <col min="11521" max="11521" width="3.81640625" style="6" customWidth="1"/>
    <col min="11522" max="11525" width="11" style="6" customWidth="1"/>
    <col min="11526" max="11526" width="13.81640625" style="6" customWidth="1"/>
    <col min="11527" max="11527" width="14.453125" style="6" customWidth="1"/>
    <col min="11528" max="11528" width="15.1796875" style="6" customWidth="1"/>
    <col min="11529" max="11529" width="11" style="6" customWidth="1"/>
    <col min="11530" max="11530" width="14.7265625" style="6" customWidth="1"/>
    <col min="11531" max="11531" width="6.81640625" style="6" customWidth="1"/>
    <col min="11532" max="11532" width="13.1796875" style="6" customWidth="1"/>
    <col min="11533" max="11776" width="11.453125" style="6"/>
    <col min="11777" max="11777" width="3.81640625" style="6" customWidth="1"/>
    <col min="11778" max="11781" width="11" style="6" customWidth="1"/>
    <col min="11782" max="11782" width="13.81640625" style="6" customWidth="1"/>
    <col min="11783" max="11783" width="14.453125" style="6" customWidth="1"/>
    <col min="11784" max="11784" width="15.1796875" style="6" customWidth="1"/>
    <col min="11785" max="11785" width="11" style="6" customWidth="1"/>
    <col min="11786" max="11786" width="14.7265625" style="6" customWidth="1"/>
    <col min="11787" max="11787" width="6.81640625" style="6" customWidth="1"/>
    <col min="11788" max="11788" width="13.1796875" style="6" customWidth="1"/>
    <col min="11789" max="12032" width="11.453125" style="6"/>
    <col min="12033" max="12033" width="3.81640625" style="6" customWidth="1"/>
    <col min="12034" max="12037" width="11" style="6" customWidth="1"/>
    <col min="12038" max="12038" width="13.81640625" style="6" customWidth="1"/>
    <col min="12039" max="12039" width="14.453125" style="6" customWidth="1"/>
    <col min="12040" max="12040" width="15.1796875" style="6" customWidth="1"/>
    <col min="12041" max="12041" width="11" style="6" customWidth="1"/>
    <col min="12042" max="12042" width="14.7265625" style="6" customWidth="1"/>
    <col min="12043" max="12043" width="6.81640625" style="6" customWidth="1"/>
    <col min="12044" max="12044" width="13.1796875" style="6" customWidth="1"/>
    <col min="12045" max="12288" width="11.453125" style="6"/>
    <col min="12289" max="12289" width="3.81640625" style="6" customWidth="1"/>
    <col min="12290" max="12293" width="11" style="6" customWidth="1"/>
    <col min="12294" max="12294" width="13.81640625" style="6" customWidth="1"/>
    <col min="12295" max="12295" width="14.453125" style="6" customWidth="1"/>
    <col min="12296" max="12296" width="15.1796875" style="6" customWidth="1"/>
    <col min="12297" max="12297" width="11" style="6" customWidth="1"/>
    <col min="12298" max="12298" width="14.7265625" style="6" customWidth="1"/>
    <col min="12299" max="12299" width="6.81640625" style="6" customWidth="1"/>
    <col min="12300" max="12300" width="13.1796875" style="6" customWidth="1"/>
    <col min="12301" max="12544" width="11.453125" style="6"/>
    <col min="12545" max="12545" width="3.81640625" style="6" customWidth="1"/>
    <col min="12546" max="12549" width="11" style="6" customWidth="1"/>
    <col min="12550" max="12550" width="13.81640625" style="6" customWidth="1"/>
    <col min="12551" max="12551" width="14.453125" style="6" customWidth="1"/>
    <col min="12552" max="12552" width="15.1796875" style="6" customWidth="1"/>
    <col min="12553" max="12553" width="11" style="6" customWidth="1"/>
    <col min="12554" max="12554" width="14.7265625" style="6" customWidth="1"/>
    <col min="12555" max="12555" width="6.81640625" style="6" customWidth="1"/>
    <col min="12556" max="12556" width="13.1796875" style="6" customWidth="1"/>
    <col min="12557" max="12800" width="11.453125" style="6"/>
    <col min="12801" max="12801" width="3.81640625" style="6" customWidth="1"/>
    <col min="12802" max="12805" width="11" style="6" customWidth="1"/>
    <col min="12806" max="12806" width="13.81640625" style="6" customWidth="1"/>
    <col min="12807" max="12807" width="14.453125" style="6" customWidth="1"/>
    <col min="12808" max="12808" width="15.1796875" style="6" customWidth="1"/>
    <col min="12809" max="12809" width="11" style="6" customWidth="1"/>
    <col min="12810" max="12810" width="14.7265625" style="6" customWidth="1"/>
    <col min="12811" max="12811" width="6.81640625" style="6" customWidth="1"/>
    <col min="12812" max="12812" width="13.1796875" style="6" customWidth="1"/>
    <col min="12813" max="13056" width="11.453125" style="6"/>
    <col min="13057" max="13057" width="3.81640625" style="6" customWidth="1"/>
    <col min="13058" max="13061" width="11" style="6" customWidth="1"/>
    <col min="13062" max="13062" width="13.81640625" style="6" customWidth="1"/>
    <col min="13063" max="13063" width="14.453125" style="6" customWidth="1"/>
    <col min="13064" max="13064" width="15.1796875" style="6" customWidth="1"/>
    <col min="13065" max="13065" width="11" style="6" customWidth="1"/>
    <col min="13066" max="13066" width="14.7265625" style="6" customWidth="1"/>
    <col min="13067" max="13067" width="6.81640625" style="6" customWidth="1"/>
    <col min="13068" max="13068" width="13.1796875" style="6" customWidth="1"/>
    <col min="13069" max="13312" width="11.453125" style="6"/>
    <col min="13313" max="13313" width="3.81640625" style="6" customWidth="1"/>
    <col min="13314" max="13317" width="11" style="6" customWidth="1"/>
    <col min="13318" max="13318" width="13.81640625" style="6" customWidth="1"/>
    <col min="13319" max="13319" width="14.453125" style="6" customWidth="1"/>
    <col min="13320" max="13320" width="15.1796875" style="6" customWidth="1"/>
    <col min="13321" max="13321" width="11" style="6" customWidth="1"/>
    <col min="13322" max="13322" width="14.7265625" style="6" customWidth="1"/>
    <col min="13323" max="13323" width="6.81640625" style="6" customWidth="1"/>
    <col min="13324" max="13324" width="13.1796875" style="6" customWidth="1"/>
    <col min="13325" max="13568" width="11.453125" style="6"/>
    <col min="13569" max="13569" width="3.81640625" style="6" customWidth="1"/>
    <col min="13570" max="13573" width="11" style="6" customWidth="1"/>
    <col min="13574" max="13574" width="13.81640625" style="6" customWidth="1"/>
    <col min="13575" max="13575" width="14.453125" style="6" customWidth="1"/>
    <col min="13576" max="13576" width="15.1796875" style="6" customWidth="1"/>
    <col min="13577" max="13577" width="11" style="6" customWidth="1"/>
    <col min="13578" max="13578" width="14.7265625" style="6" customWidth="1"/>
    <col min="13579" max="13579" width="6.81640625" style="6" customWidth="1"/>
    <col min="13580" max="13580" width="13.1796875" style="6" customWidth="1"/>
    <col min="13581" max="13824" width="11.453125" style="6"/>
    <col min="13825" max="13825" width="3.81640625" style="6" customWidth="1"/>
    <col min="13826" max="13829" width="11" style="6" customWidth="1"/>
    <col min="13830" max="13830" width="13.81640625" style="6" customWidth="1"/>
    <col min="13831" max="13831" width="14.453125" style="6" customWidth="1"/>
    <col min="13832" max="13832" width="15.1796875" style="6" customWidth="1"/>
    <col min="13833" max="13833" width="11" style="6" customWidth="1"/>
    <col min="13834" max="13834" width="14.7265625" style="6" customWidth="1"/>
    <col min="13835" max="13835" width="6.81640625" style="6" customWidth="1"/>
    <col min="13836" max="13836" width="13.1796875" style="6" customWidth="1"/>
    <col min="13837" max="14080" width="11.453125" style="6"/>
    <col min="14081" max="14081" width="3.81640625" style="6" customWidth="1"/>
    <col min="14082" max="14085" width="11" style="6" customWidth="1"/>
    <col min="14086" max="14086" width="13.81640625" style="6" customWidth="1"/>
    <col min="14087" max="14087" width="14.453125" style="6" customWidth="1"/>
    <col min="14088" max="14088" width="15.1796875" style="6" customWidth="1"/>
    <col min="14089" max="14089" width="11" style="6" customWidth="1"/>
    <col min="14090" max="14090" width="14.7265625" style="6" customWidth="1"/>
    <col min="14091" max="14091" width="6.81640625" style="6" customWidth="1"/>
    <col min="14092" max="14092" width="13.1796875" style="6" customWidth="1"/>
    <col min="14093" max="14336" width="11.453125" style="6"/>
    <col min="14337" max="14337" width="3.81640625" style="6" customWidth="1"/>
    <col min="14338" max="14341" width="11" style="6" customWidth="1"/>
    <col min="14342" max="14342" width="13.81640625" style="6" customWidth="1"/>
    <col min="14343" max="14343" width="14.453125" style="6" customWidth="1"/>
    <col min="14344" max="14344" width="15.1796875" style="6" customWidth="1"/>
    <col min="14345" max="14345" width="11" style="6" customWidth="1"/>
    <col min="14346" max="14346" width="14.7265625" style="6" customWidth="1"/>
    <col min="14347" max="14347" width="6.81640625" style="6" customWidth="1"/>
    <col min="14348" max="14348" width="13.1796875" style="6" customWidth="1"/>
    <col min="14349" max="14592" width="11.453125" style="6"/>
    <col min="14593" max="14593" width="3.81640625" style="6" customWidth="1"/>
    <col min="14594" max="14597" width="11" style="6" customWidth="1"/>
    <col min="14598" max="14598" width="13.81640625" style="6" customWidth="1"/>
    <col min="14599" max="14599" width="14.453125" style="6" customWidth="1"/>
    <col min="14600" max="14600" width="15.1796875" style="6" customWidth="1"/>
    <col min="14601" max="14601" width="11" style="6" customWidth="1"/>
    <col min="14602" max="14602" width="14.7265625" style="6" customWidth="1"/>
    <col min="14603" max="14603" width="6.81640625" style="6" customWidth="1"/>
    <col min="14604" max="14604" width="13.1796875" style="6" customWidth="1"/>
    <col min="14605" max="14848" width="11.453125" style="6"/>
    <col min="14849" max="14849" width="3.81640625" style="6" customWidth="1"/>
    <col min="14850" max="14853" width="11" style="6" customWidth="1"/>
    <col min="14854" max="14854" width="13.81640625" style="6" customWidth="1"/>
    <col min="14855" max="14855" width="14.453125" style="6" customWidth="1"/>
    <col min="14856" max="14856" width="15.1796875" style="6" customWidth="1"/>
    <col min="14857" max="14857" width="11" style="6" customWidth="1"/>
    <col min="14858" max="14858" width="14.7265625" style="6" customWidth="1"/>
    <col min="14859" max="14859" width="6.81640625" style="6" customWidth="1"/>
    <col min="14860" max="14860" width="13.1796875" style="6" customWidth="1"/>
    <col min="14861" max="15104" width="11.453125" style="6"/>
    <col min="15105" max="15105" width="3.81640625" style="6" customWidth="1"/>
    <col min="15106" max="15109" width="11" style="6" customWidth="1"/>
    <col min="15110" max="15110" width="13.81640625" style="6" customWidth="1"/>
    <col min="15111" max="15111" width="14.453125" style="6" customWidth="1"/>
    <col min="15112" max="15112" width="15.1796875" style="6" customWidth="1"/>
    <col min="15113" max="15113" width="11" style="6" customWidth="1"/>
    <col min="15114" max="15114" width="14.7265625" style="6" customWidth="1"/>
    <col min="15115" max="15115" width="6.81640625" style="6" customWidth="1"/>
    <col min="15116" max="15116" width="13.1796875" style="6" customWidth="1"/>
    <col min="15117" max="15360" width="11.453125" style="6"/>
    <col min="15361" max="15361" width="3.81640625" style="6" customWidth="1"/>
    <col min="15362" max="15365" width="11" style="6" customWidth="1"/>
    <col min="15366" max="15366" width="13.81640625" style="6" customWidth="1"/>
    <col min="15367" max="15367" width="14.453125" style="6" customWidth="1"/>
    <col min="15368" max="15368" width="15.1796875" style="6" customWidth="1"/>
    <col min="15369" max="15369" width="11" style="6" customWidth="1"/>
    <col min="15370" max="15370" width="14.7265625" style="6" customWidth="1"/>
    <col min="15371" max="15371" width="6.81640625" style="6" customWidth="1"/>
    <col min="15372" max="15372" width="13.1796875" style="6" customWidth="1"/>
    <col min="15373" max="15616" width="11.453125" style="6"/>
    <col min="15617" max="15617" width="3.81640625" style="6" customWidth="1"/>
    <col min="15618" max="15621" width="11" style="6" customWidth="1"/>
    <col min="15622" max="15622" width="13.81640625" style="6" customWidth="1"/>
    <col min="15623" max="15623" width="14.453125" style="6" customWidth="1"/>
    <col min="15624" max="15624" width="15.1796875" style="6" customWidth="1"/>
    <col min="15625" max="15625" width="11" style="6" customWidth="1"/>
    <col min="15626" max="15626" width="14.7265625" style="6" customWidth="1"/>
    <col min="15627" max="15627" width="6.81640625" style="6" customWidth="1"/>
    <col min="15628" max="15628" width="13.1796875" style="6" customWidth="1"/>
    <col min="15629" max="15872" width="11.453125" style="6"/>
    <col min="15873" max="15873" width="3.81640625" style="6" customWidth="1"/>
    <col min="15874" max="15877" width="11" style="6" customWidth="1"/>
    <col min="15878" max="15878" width="13.81640625" style="6" customWidth="1"/>
    <col min="15879" max="15879" width="14.453125" style="6" customWidth="1"/>
    <col min="15880" max="15880" width="15.1796875" style="6" customWidth="1"/>
    <col min="15881" max="15881" width="11" style="6" customWidth="1"/>
    <col min="15882" max="15882" width="14.7265625" style="6" customWidth="1"/>
    <col min="15883" max="15883" width="6.81640625" style="6" customWidth="1"/>
    <col min="15884" max="15884" width="13.1796875" style="6" customWidth="1"/>
    <col min="15885" max="16128" width="11.453125" style="6"/>
    <col min="16129" max="16129" width="3.81640625" style="6" customWidth="1"/>
    <col min="16130" max="16133" width="11" style="6" customWidth="1"/>
    <col min="16134" max="16134" width="13.81640625" style="6" customWidth="1"/>
    <col min="16135" max="16135" width="14.453125" style="6" customWidth="1"/>
    <col min="16136" max="16136" width="15.1796875" style="6" customWidth="1"/>
    <col min="16137" max="16137" width="11" style="6" customWidth="1"/>
    <col min="16138" max="16138" width="14.7265625" style="6" customWidth="1"/>
    <col min="16139" max="16139" width="6.81640625" style="6" customWidth="1"/>
    <col min="16140" max="16140" width="13.1796875" style="6" customWidth="1"/>
    <col min="16141" max="16384" width="11.453125" style="6"/>
  </cols>
  <sheetData>
    <row r="1" spans="1:12" ht="13" x14ac:dyDescent="0.3">
      <c r="A1" s="44" t="s">
        <v>49</v>
      </c>
      <c r="B1" s="49"/>
      <c r="C1" s="45"/>
      <c r="D1" s="45"/>
      <c r="E1" s="45"/>
      <c r="F1" s="45"/>
      <c r="G1" s="45"/>
      <c r="H1" s="50"/>
      <c r="I1" s="50"/>
      <c r="J1" s="50"/>
      <c r="K1" s="50"/>
      <c r="L1" s="46"/>
    </row>
    <row r="2" spans="1:12" ht="13" x14ac:dyDescent="0.3">
      <c r="A2" s="47" t="s">
        <v>50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ht="13" x14ac:dyDescent="0.3">
      <c r="A3" s="4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25">
      <c r="A4" s="48" t="s">
        <v>327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46"/>
    </row>
    <row r="5" spans="1:12" x14ac:dyDescent="0.25">
      <c r="A5" s="51"/>
      <c r="B5" s="52" t="s">
        <v>328</v>
      </c>
      <c r="C5" s="52"/>
      <c r="D5" s="52"/>
      <c r="E5" s="52"/>
      <c r="F5" s="52"/>
      <c r="G5" s="52"/>
      <c r="H5" s="52"/>
      <c r="I5" s="52"/>
      <c r="J5" s="52"/>
      <c r="K5" s="52"/>
      <c r="L5" s="53"/>
    </row>
    <row r="6" spans="1:12" ht="12.75" customHeight="1" x14ac:dyDescent="0.3">
      <c r="A6" s="39"/>
      <c r="B6" s="8"/>
      <c r="C6" s="13"/>
      <c r="D6" s="13"/>
      <c r="E6" s="13"/>
      <c r="F6" s="13"/>
      <c r="G6" s="9"/>
      <c r="H6" s="653" t="s">
        <v>0</v>
      </c>
      <c r="I6" s="653" t="s">
        <v>330</v>
      </c>
      <c r="J6" s="655" t="s">
        <v>2</v>
      </c>
      <c r="K6" s="656"/>
      <c r="L6" s="653" t="s">
        <v>3</v>
      </c>
    </row>
    <row r="7" spans="1:12" ht="13" x14ac:dyDescent="0.3">
      <c r="A7" s="40"/>
      <c r="B7" s="418"/>
      <c r="C7" s="1"/>
      <c r="D7" s="1"/>
      <c r="E7" s="1"/>
      <c r="F7" s="1"/>
      <c r="G7" s="2"/>
      <c r="H7" s="654"/>
      <c r="I7" s="654"/>
      <c r="J7" s="657"/>
      <c r="K7" s="658"/>
      <c r="L7" s="654"/>
    </row>
    <row r="8" spans="1:12" ht="13" x14ac:dyDescent="0.3">
      <c r="A8" s="40" t="s">
        <v>4</v>
      </c>
      <c r="B8" s="314" t="s">
        <v>284</v>
      </c>
      <c r="C8" s="315"/>
      <c r="D8" s="315"/>
      <c r="E8" s="315"/>
      <c r="F8" s="315"/>
      <c r="G8" s="316"/>
      <c r="H8" s="317">
        <f>H11/H25</f>
        <v>14.414414414414415</v>
      </c>
      <c r="I8" s="414">
        <f>(J8-H8)/H8</f>
        <v>1.941747572815531E-2</v>
      </c>
      <c r="J8" s="417">
        <f>J11/J25</f>
        <v>14.694305956441879</v>
      </c>
      <c r="K8" s="319" t="s">
        <v>5</v>
      </c>
      <c r="L8" s="415" t="s">
        <v>6</v>
      </c>
    </row>
    <row r="9" spans="1:12" ht="13" x14ac:dyDescent="0.3">
      <c r="A9" s="40"/>
      <c r="B9" s="314" t="s">
        <v>281</v>
      </c>
      <c r="C9" s="315"/>
      <c r="D9" s="315"/>
      <c r="E9" s="315"/>
      <c r="F9" s="315"/>
      <c r="G9" s="316"/>
      <c r="H9" s="317"/>
      <c r="I9" s="318"/>
      <c r="J9" s="416"/>
      <c r="K9" s="347"/>
      <c r="L9" s="16"/>
    </row>
    <row r="10" spans="1:12" ht="13" x14ac:dyDescent="0.3">
      <c r="A10" s="40"/>
      <c r="B10" s="351" t="s">
        <v>285</v>
      </c>
      <c r="C10" s="35"/>
      <c r="D10" s="35"/>
      <c r="E10" s="35"/>
      <c r="F10" s="35"/>
      <c r="G10" s="322"/>
      <c r="H10" s="348"/>
      <c r="I10" s="349"/>
      <c r="J10" s="350"/>
      <c r="K10" s="323"/>
      <c r="L10" s="313"/>
    </row>
    <row r="11" spans="1:12" ht="13" x14ac:dyDescent="0.3">
      <c r="A11" s="40" t="s">
        <v>7</v>
      </c>
      <c r="B11" s="321" t="s">
        <v>287</v>
      </c>
      <c r="C11" s="35"/>
      <c r="D11" s="35"/>
      <c r="E11" s="35"/>
      <c r="F11" s="35"/>
      <c r="G11" s="322"/>
      <c r="H11" s="382">
        <v>1600000</v>
      </c>
      <c r="I11" s="383">
        <v>0.05</v>
      </c>
      <c r="J11" s="106">
        <f>H11*(1+I11)</f>
        <v>1680000</v>
      </c>
      <c r="K11" s="323" t="s">
        <v>8</v>
      </c>
      <c r="L11" s="324">
        <f t="shared" ref="L11:L16" si="0">J11/J$11</f>
        <v>1</v>
      </c>
    </row>
    <row r="12" spans="1:12" ht="13" x14ac:dyDescent="0.3">
      <c r="A12" s="40" t="s">
        <v>9</v>
      </c>
      <c r="B12" s="325" t="s">
        <v>10</v>
      </c>
      <c r="C12" s="10"/>
      <c r="D12" s="10"/>
      <c r="E12" s="10"/>
      <c r="F12" s="10"/>
      <c r="G12" s="326"/>
      <c r="H12" s="382">
        <v>250000</v>
      </c>
      <c r="I12" s="384">
        <v>0.05</v>
      </c>
      <c r="J12" s="106">
        <f>H12*(1+I12)</f>
        <v>262500</v>
      </c>
      <c r="K12" s="323" t="s">
        <v>8</v>
      </c>
      <c r="L12" s="324">
        <f t="shared" si="0"/>
        <v>0.15625</v>
      </c>
    </row>
    <row r="13" spans="1:12" ht="13" x14ac:dyDescent="0.3">
      <c r="A13" s="40" t="s">
        <v>11</v>
      </c>
      <c r="B13" s="325" t="s">
        <v>12</v>
      </c>
      <c r="C13" s="10"/>
      <c r="D13" s="10"/>
      <c r="E13" s="10"/>
      <c r="F13" s="10"/>
      <c r="G13" s="326"/>
      <c r="H13" s="382">
        <v>30000</v>
      </c>
      <c r="I13" s="384">
        <v>0.05</v>
      </c>
      <c r="J13" s="106">
        <f>H13*(1+I13)</f>
        <v>31500</v>
      </c>
      <c r="K13" s="323" t="s">
        <v>8</v>
      </c>
      <c r="L13" s="324">
        <f t="shared" si="0"/>
        <v>1.8749999999999999E-2</v>
      </c>
    </row>
    <row r="14" spans="1:12" ht="13" x14ac:dyDescent="0.3">
      <c r="A14" s="40" t="s">
        <v>13</v>
      </c>
      <c r="B14" s="325" t="s">
        <v>329</v>
      </c>
      <c r="C14" s="10"/>
      <c r="D14" s="10"/>
      <c r="E14" s="10"/>
      <c r="F14" s="10"/>
      <c r="G14" s="326"/>
      <c r="H14" s="382">
        <v>50000</v>
      </c>
      <c r="I14" s="385">
        <v>0.05</v>
      </c>
      <c r="J14" s="106">
        <f>H14*(1+I14)</f>
        <v>52500</v>
      </c>
      <c r="K14" s="323" t="s">
        <v>8</v>
      </c>
      <c r="L14" s="324">
        <f t="shared" si="0"/>
        <v>3.125E-2</v>
      </c>
    </row>
    <row r="15" spans="1:12" ht="13" x14ac:dyDescent="0.3">
      <c r="A15" s="40" t="s">
        <v>14</v>
      </c>
      <c r="B15" s="328" t="s">
        <v>132</v>
      </c>
      <c r="C15" s="4"/>
      <c r="D15" s="4"/>
      <c r="E15" s="4"/>
      <c r="F15" s="4"/>
      <c r="G15" s="5"/>
      <c r="H15" s="382">
        <v>25000</v>
      </c>
      <c r="I15" s="384">
        <v>0.05</v>
      </c>
      <c r="J15" s="106">
        <f>H15*(1+I15)</f>
        <v>26250</v>
      </c>
      <c r="K15" s="323" t="s">
        <v>8</v>
      </c>
      <c r="L15" s="324">
        <f t="shared" si="0"/>
        <v>1.5625E-2</v>
      </c>
    </row>
    <row r="16" spans="1:12" ht="13" x14ac:dyDescent="0.3">
      <c r="A16" s="40" t="s">
        <v>15</v>
      </c>
      <c r="B16" s="328" t="s">
        <v>133</v>
      </c>
      <c r="C16" s="4"/>
      <c r="D16" s="4"/>
      <c r="E16" s="4"/>
      <c r="F16" s="4"/>
      <c r="G16" s="5"/>
      <c r="H16" s="329">
        <f>SUM(H11:H15)</f>
        <v>1955000</v>
      </c>
      <c r="I16" s="318">
        <f>(J16-H16)/H16</f>
        <v>0.05</v>
      </c>
      <c r="J16" s="19">
        <f>SUM(J11:J15)</f>
        <v>2052750</v>
      </c>
      <c r="K16" s="319" t="s">
        <v>8</v>
      </c>
      <c r="L16" s="21">
        <f t="shared" si="0"/>
        <v>1.221875</v>
      </c>
    </row>
    <row r="17" spans="1:12" ht="13" x14ac:dyDescent="0.3">
      <c r="A17" s="40"/>
      <c r="B17" s="10"/>
      <c r="C17" s="10"/>
      <c r="D17" s="10"/>
      <c r="E17" s="10"/>
      <c r="F17" s="10"/>
      <c r="G17" s="10"/>
      <c r="H17" s="17"/>
      <c r="I17" s="18"/>
      <c r="J17" s="19"/>
      <c r="K17" s="20"/>
      <c r="L17" s="16" t="s">
        <v>200</v>
      </c>
    </row>
    <row r="18" spans="1:12" ht="13" x14ac:dyDescent="0.3">
      <c r="A18" s="40" t="s">
        <v>16</v>
      </c>
      <c r="B18" s="330" t="s">
        <v>286</v>
      </c>
      <c r="C18" s="331"/>
      <c r="D18" s="331"/>
      <c r="E18" s="331"/>
      <c r="F18" s="331"/>
      <c r="G18" s="332"/>
      <c r="H18" s="297">
        <v>110000</v>
      </c>
      <c r="I18" s="384">
        <v>0.05</v>
      </c>
      <c r="J18" s="106">
        <f>H18*(1+I18)</f>
        <v>115500</v>
      </c>
      <c r="K18" s="323" t="s">
        <v>8</v>
      </c>
      <c r="L18" s="324">
        <f>J18/J$16</f>
        <v>5.6265984654731455E-2</v>
      </c>
    </row>
    <row r="19" spans="1:12" ht="13" x14ac:dyDescent="0.25">
      <c r="A19" s="41" t="s">
        <v>17</v>
      </c>
      <c r="B19" s="32" t="s">
        <v>282</v>
      </c>
      <c r="C19" s="33"/>
      <c r="D19" s="34"/>
      <c r="E19" s="34"/>
      <c r="F19" s="34"/>
      <c r="G19" s="33"/>
      <c r="H19" s="329">
        <f>H16+H18</f>
        <v>2065000</v>
      </c>
      <c r="I19" s="318">
        <f>(J19-H19)/H19</f>
        <v>0.05</v>
      </c>
      <c r="J19" s="334">
        <f>SUM(J16:J18)</f>
        <v>2168250</v>
      </c>
      <c r="K19" s="319" t="s">
        <v>8</v>
      </c>
      <c r="L19" s="21"/>
    </row>
    <row r="20" spans="1:12" ht="13" x14ac:dyDescent="0.25">
      <c r="A20" s="41"/>
      <c r="B20" s="35"/>
      <c r="C20" s="35"/>
      <c r="D20" s="35"/>
      <c r="E20" s="35"/>
      <c r="F20" s="11"/>
      <c r="G20" s="35"/>
      <c r="H20" s="352"/>
      <c r="I20" s="353"/>
      <c r="J20" s="354"/>
      <c r="K20" s="27"/>
      <c r="L20" s="24"/>
    </row>
    <row r="21" spans="1:12" ht="12.75" customHeight="1" x14ac:dyDescent="0.3">
      <c r="A21" s="40" t="s">
        <v>18</v>
      </c>
      <c r="B21" s="644" t="s">
        <v>283</v>
      </c>
      <c r="C21" s="645"/>
      <c r="D21" s="645"/>
      <c r="E21" s="645"/>
      <c r="F21" s="645"/>
      <c r="G21" s="645"/>
      <c r="H21" s="386">
        <v>4200000</v>
      </c>
      <c r="I21" s="387">
        <v>0.05</v>
      </c>
      <c r="J21" s="335">
        <f>H21*(1+I21)</f>
        <v>4410000</v>
      </c>
      <c r="K21" s="336" t="s">
        <v>8</v>
      </c>
      <c r="L21" s="650" t="str">
        <f>IF(OR(H21&lt;0.75*'Blatt 1 Grunddaten Gemeinkosten'!C10,'Blatt 1 Grunddaten Gemeinkosten'!C10&lt;'Blatt 2 Grunddaten Lohnstruktur'!H21),"Plausibilität mit Eingabe in Blatt 1 prüfen!","")</f>
        <v/>
      </c>
    </row>
    <row r="22" spans="1:12" ht="13" x14ac:dyDescent="0.3">
      <c r="A22" s="40"/>
      <c r="B22" s="646"/>
      <c r="C22" s="647"/>
      <c r="D22" s="647"/>
      <c r="E22" s="647"/>
      <c r="F22" s="647"/>
      <c r="G22" s="647"/>
      <c r="H22" s="333"/>
      <c r="I22" s="327"/>
      <c r="J22" s="355"/>
      <c r="K22" s="323"/>
      <c r="L22" s="651"/>
    </row>
    <row r="23" spans="1:12" ht="13" x14ac:dyDescent="0.3">
      <c r="A23" s="40"/>
      <c r="B23" s="648"/>
      <c r="C23" s="649"/>
      <c r="D23" s="649"/>
      <c r="E23" s="649"/>
      <c r="F23" s="649"/>
      <c r="G23" s="649"/>
      <c r="H23" s="344"/>
      <c r="I23" s="345"/>
      <c r="J23" s="346"/>
      <c r="K23" s="347"/>
      <c r="L23" s="652"/>
    </row>
    <row r="24" spans="1:12" ht="13" x14ac:dyDescent="0.3">
      <c r="A24" s="40"/>
      <c r="B24" s="35"/>
      <c r="C24" s="35"/>
      <c r="D24" s="35"/>
      <c r="E24" s="35"/>
      <c r="F24" s="35"/>
      <c r="G24" s="35"/>
      <c r="H24" s="23"/>
      <c r="I24" s="36"/>
      <c r="J24" s="106"/>
      <c r="K24" s="27"/>
      <c r="L24" s="28"/>
    </row>
    <row r="25" spans="1:12" ht="13" x14ac:dyDescent="0.3">
      <c r="A25" s="40" t="s">
        <v>19</v>
      </c>
      <c r="B25" s="337" t="s">
        <v>288</v>
      </c>
      <c r="C25" s="338"/>
      <c r="D25" s="338"/>
      <c r="E25" s="338"/>
      <c r="F25" s="338"/>
      <c r="G25" s="339"/>
      <c r="H25" s="340">
        <f>H27-H26</f>
        <v>111000</v>
      </c>
      <c r="I25" s="341">
        <f>(J25-H25)/H25</f>
        <v>0.03</v>
      </c>
      <c r="J25" s="342">
        <f>J27-J26</f>
        <v>114330</v>
      </c>
      <c r="K25" s="343" t="s">
        <v>20</v>
      </c>
      <c r="L25" s="419" t="s">
        <v>331</v>
      </c>
    </row>
    <row r="26" spans="1:12" ht="13" x14ac:dyDescent="0.3">
      <c r="A26" s="40" t="s">
        <v>21</v>
      </c>
      <c r="B26" s="328" t="s">
        <v>51</v>
      </c>
      <c r="C26" s="4"/>
      <c r="D26" s="4"/>
      <c r="E26" s="4"/>
      <c r="F26" s="4"/>
      <c r="G26" s="5"/>
      <c r="H26" s="299">
        <v>34000</v>
      </c>
      <c r="I26" s="381">
        <v>0.03</v>
      </c>
      <c r="J26" s="346">
        <f>H26*(1+I26)</f>
        <v>35020</v>
      </c>
      <c r="K26" s="347" t="s">
        <v>20</v>
      </c>
      <c r="L26" s="25"/>
    </row>
    <row r="27" spans="1:12" ht="13" x14ac:dyDescent="0.3">
      <c r="A27" s="40" t="s">
        <v>22</v>
      </c>
      <c r="B27" s="330" t="s">
        <v>23</v>
      </c>
      <c r="C27" s="331"/>
      <c r="D27" s="331"/>
      <c r="E27" s="331"/>
      <c r="F27" s="331"/>
      <c r="G27" s="332"/>
      <c r="H27" s="299">
        <v>145000</v>
      </c>
      <c r="I27" s="381">
        <v>0.03</v>
      </c>
      <c r="J27" s="346">
        <f>H27*(1+I27)</f>
        <v>149350</v>
      </c>
      <c r="K27" s="347" t="s">
        <v>20</v>
      </c>
      <c r="L27" s="26"/>
    </row>
    <row r="28" spans="1:12" ht="13" x14ac:dyDescent="0.3">
      <c r="A28" s="42"/>
      <c r="B28" s="11"/>
      <c r="C28" s="11"/>
      <c r="D28" s="11"/>
      <c r="E28" s="11"/>
      <c r="F28" s="11"/>
      <c r="G28" s="11"/>
      <c r="H28" s="11"/>
      <c r="I28" s="11"/>
      <c r="J28" s="37"/>
      <c r="K28" s="38"/>
      <c r="L28" s="25"/>
    </row>
    <row r="29" spans="1:12" ht="13" x14ac:dyDescent="0.3">
      <c r="A29" s="40" t="s">
        <v>1</v>
      </c>
      <c r="B29" s="330" t="s">
        <v>333</v>
      </c>
      <c r="C29" s="331"/>
      <c r="D29" s="331"/>
      <c r="E29" s="331"/>
      <c r="F29" s="331"/>
      <c r="G29" s="331"/>
      <c r="H29" s="320"/>
      <c r="I29" s="331"/>
      <c r="J29" s="356">
        <f>J21/J25</f>
        <v>38.57255313565993</v>
      </c>
      <c r="K29" s="20" t="s">
        <v>5</v>
      </c>
      <c r="L29" s="312"/>
    </row>
    <row r="30" spans="1:12" ht="13" x14ac:dyDescent="0.3">
      <c r="A30" s="40"/>
      <c r="B30" s="10"/>
      <c r="C30" s="10"/>
      <c r="D30" s="10"/>
      <c r="E30" s="10"/>
      <c r="F30" s="10"/>
      <c r="G30" s="10"/>
      <c r="H30" s="14"/>
      <c r="I30" s="10"/>
      <c r="J30" s="30"/>
      <c r="K30" s="27"/>
      <c r="L30" s="25"/>
    </row>
    <row r="31" spans="1:12" ht="13" x14ac:dyDescent="0.3">
      <c r="A31" s="40" t="s">
        <v>332</v>
      </c>
      <c r="B31" s="330" t="s">
        <v>134</v>
      </c>
      <c r="C31" s="331"/>
      <c r="D31" s="331"/>
      <c r="E31" s="331"/>
      <c r="F31" s="331"/>
      <c r="G31" s="331"/>
      <c r="H31" s="320"/>
      <c r="I31" s="331"/>
      <c r="J31" s="380">
        <v>0.29110000000000003</v>
      </c>
      <c r="K31" s="20"/>
      <c r="L31" s="312"/>
    </row>
    <row r="32" spans="1:12" x14ac:dyDescent="0.25">
      <c r="A32" s="7"/>
      <c r="B32" s="7"/>
      <c r="C32" s="7"/>
      <c r="D32" s="7"/>
      <c r="E32" s="7"/>
      <c r="F32" s="7"/>
      <c r="G32" s="7"/>
      <c r="K32" s="27"/>
      <c r="L32" s="31"/>
    </row>
    <row r="33" spans="1:12" ht="13" x14ac:dyDescent="0.3">
      <c r="A33" s="40" t="s">
        <v>347</v>
      </c>
      <c r="B33" s="8" t="s">
        <v>348</v>
      </c>
      <c r="C33" s="13"/>
      <c r="D33" s="13"/>
      <c r="E33" s="13"/>
      <c r="F33" s="372"/>
      <c r="G33" s="372"/>
      <c r="H33" s="372"/>
      <c r="I33" s="372"/>
      <c r="J33" s="426">
        <f>J16/J25</f>
        <v>17.954605090527419</v>
      </c>
      <c r="K33" s="20" t="s">
        <v>5</v>
      </c>
      <c r="L33" s="389"/>
    </row>
    <row r="34" spans="1:12" ht="13" x14ac:dyDescent="0.3">
      <c r="A34" s="40" t="s">
        <v>24</v>
      </c>
      <c r="B34" s="364" t="s">
        <v>290</v>
      </c>
      <c r="C34" s="365"/>
      <c r="D34" s="365"/>
      <c r="E34" s="427"/>
      <c r="F34" s="365"/>
      <c r="G34" s="365"/>
      <c r="H34" s="365"/>
      <c r="I34" s="428">
        <f>L18</f>
        <v>5.6265984654731455E-2</v>
      </c>
      <c r="J34" s="429">
        <f>I34*J33</f>
        <v>1.010233534505379</v>
      </c>
      <c r="K34" s="430" t="s">
        <v>5</v>
      </c>
      <c r="L34" s="366"/>
    </row>
    <row r="35" spans="1:12" ht="13" x14ac:dyDescent="0.3">
      <c r="A35" s="40" t="s">
        <v>349</v>
      </c>
      <c r="B35" s="367" t="s">
        <v>176</v>
      </c>
      <c r="C35" s="368"/>
      <c r="D35" s="368"/>
      <c r="E35" s="431"/>
      <c r="F35" s="368"/>
      <c r="G35" s="368"/>
      <c r="H35" s="368"/>
      <c r="I35" s="432">
        <f>J31</f>
        <v>0.29110000000000003</v>
      </c>
      <c r="J35" s="433">
        <f>I35*J33</f>
        <v>5.2265855418525318</v>
      </c>
      <c r="K35" s="434" t="s">
        <v>5</v>
      </c>
      <c r="L35" s="369"/>
    </row>
    <row r="36" spans="1:12" ht="13" x14ac:dyDescent="0.3">
      <c r="A36" s="40" t="s">
        <v>350</v>
      </c>
      <c r="B36" s="364" t="s">
        <v>282</v>
      </c>
      <c r="C36" s="365"/>
      <c r="D36" s="365"/>
      <c r="E36" s="435"/>
      <c r="F36" s="365"/>
      <c r="G36" s="365"/>
      <c r="H36" s="365"/>
      <c r="I36" s="365"/>
      <c r="J36" s="429">
        <f>SUM(J33:J35)</f>
        <v>24.19142416688533</v>
      </c>
      <c r="K36" s="430" t="s">
        <v>5</v>
      </c>
      <c r="L36" s="366"/>
    </row>
    <row r="37" spans="1:12" ht="13" x14ac:dyDescent="0.3">
      <c r="A37" s="40" t="s">
        <v>351</v>
      </c>
      <c r="B37" s="370" t="s">
        <v>356</v>
      </c>
      <c r="C37" s="7"/>
      <c r="D37" s="7"/>
      <c r="E37" s="29"/>
      <c r="F37" s="7"/>
      <c r="G37" s="7"/>
      <c r="H37" s="425">
        <f>J29-J36</f>
        <v>14.3811289687746</v>
      </c>
      <c r="K37" s="27"/>
      <c r="L37" s="388"/>
    </row>
    <row r="38" spans="1:12" ht="13" x14ac:dyDescent="0.3">
      <c r="A38" s="40" t="s">
        <v>352</v>
      </c>
      <c r="B38" s="367" t="s">
        <v>353</v>
      </c>
      <c r="C38" s="368"/>
      <c r="D38" s="368"/>
      <c r="E38" s="368"/>
      <c r="F38" s="368"/>
      <c r="G38" s="368"/>
      <c r="H38" s="368"/>
      <c r="I38" s="432">
        <f>H37/J33</f>
        <v>0.80097161125319705</v>
      </c>
      <c r="J38" s="433">
        <f>I38*J33</f>
        <v>14.3811289687746</v>
      </c>
      <c r="K38" s="434" t="s">
        <v>5</v>
      </c>
      <c r="L38" s="369"/>
    </row>
    <row r="39" spans="1:12" ht="13" x14ac:dyDescent="0.3">
      <c r="A39" s="40" t="s">
        <v>354</v>
      </c>
      <c r="B39" s="371" t="s">
        <v>355</v>
      </c>
      <c r="C39" s="372"/>
      <c r="D39" s="372"/>
      <c r="E39" s="372"/>
      <c r="F39" s="372"/>
      <c r="G39" s="372"/>
      <c r="H39" s="372"/>
      <c r="I39" s="372"/>
      <c r="J39" s="436">
        <f>SUM(J36:J38)</f>
        <v>38.57255313565993</v>
      </c>
      <c r="K39" s="20" t="s">
        <v>5</v>
      </c>
      <c r="L39" s="389"/>
    </row>
    <row r="40" spans="1:12" x14ac:dyDescent="0.25">
      <c r="L40" s="6"/>
    </row>
    <row r="41" spans="1:12" x14ac:dyDescent="0.25">
      <c r="L41" s="6"/>
    </row>
    <row r="42" spans="1:12" x14ac:dyDescent="0.25">
      <c r="L42" s="6"/>
    </row>
    <row r="43" spans="1:12" x14ac:dyDescent="0.25">
      <c r="L43" s="6"/>
    </row>
    <row r="44" spans="1:12" x14ac:dyDescent="0.25">
      <c r="L44" s="6"/>
    </row>
    <row r="45" spans="1:12" x14ac:dyDescent="0.25">
      <c r="L45" s="6"/>
    </row>
    <row r="46" spans="1:12" x14ac:dyDescent="0.25">
      <c r="L46" s="6"/>
    </row>
    <row r="47" spans="1:12" x14ac:dyDescent="0.25">
      <c r="L47" s="6"/>
    </row>
    <row r="48" spans="1:12" x14ac:dyDescent="0.25">
      <c r="L48" s="6"/>
    </row>
    <row r="49" spans="12:15" x14ac:dyDescent="0.25">
      <c r="L49" s="6"/>
    </row>
    <row r="50" spans="12:15" x14ac:dyDescent="0.25">
      <c r="L50" s="6"/>
    </row>
    <row r="51" spans="12:15" x14ac:dyDescent="0.25">
      <c r="L51" s="6"/>
    </row>
    <row r="52" spans="12:15" x14ac:dyDescent="0.25">
      <c r="L52" s="6"/>
    </row>
    <row r="53" spans="12:15" x14ac:dyDescent="0.25">
      <c r="L53" s="6"/>
    </row>
    <row r="54" spans="12:15" x14ac:dyDescent="0.25">
      <c r="L54" s="3"/>
    </row>
    <row r="55" spans="12:15" x14ac:dyDescent="0.25">
      <c r="L55" s="3"/>
    </row>
    <row r="56" spans="12:15" x14ac:dyDescent="0.25">
      <c r="L56" s="3"/>
    </row>
    <row r="57" spans="12:15" x14ac:dyDescent="0.25">
      <c r="L57" s="3"/>
    </row>
    <row r="58" spans="12:15" x14ac:dyDescent="0.25">
      <c r="L58" s="3"/>
    </row>
    <row r="59" spans="12:15" x14ac:dyDescent="0.25">
      <c r="L59" s="3"/>
      <c r="M59" s="12"/>
    </row>
    <row r="64" spans="12:15" x14ac:dyDescent="0.25">
      <c r="L64" s="3"/>
      <c r="M64" s="12"/>
      <c r="N64" s="12"/>
      <c r="O64" s="12"/>
    </row>
  </sheetData>
  <sheetProtection sheet="1" selectLockedCells="1"/>
  <mergeCells count="6">
    <mergeCell ref="B21:G23"/>
    <mergeCell ref="L21:L23"/>
    <mergeCell ref="H6:H7"/>
    <mergeCell ref="I6:I7"/>
    <mergeCell ref="J6:K7"/>
    <mergeCell ref="L6:L7"/>
  </mergeCells>
  <dataValidations count="5">
    <dataValidation type="decimal" errorStyle="warning" allowBlank="1" showInputMessage="1" showErrorMessage="1" error="Eingabe einer großen Veränderung - bitte Prüfen!" sqref="I11:I15 I18 I21:I23 I26:I27" xr:uid="{00000000-0002-0000-0200-000000000000}">
      <formula1>-0.25</formula1>
      <formula2>25</formula2>
    </dataValidation>
    <dataValidation type="whole" operator="greaterThanOrEqual" allowBlank="1" showInputMessage="1" showErrorMessage="1" error="Wert muss größer gleich 0 sein. Ganze Zahl eingeben." sqref="H11:H15 H18" xr:uid="{00000000-0002-0000-0200-000002000000}">
      <formula1>0</formula1>
    </dataValidation>
    <dataValidation type="whole" operator="greaterThan" allowBlank="1" showInputMessage="1" showErrorMessage="1" error="Wert muss größer 0 sein. Ganze Zahl eingeben!" sqref="H26:H27" xr:uid="{00000000-0002-0000-0200-000003000000}">
      <formula1>0</formula1>
    </dataValidation>
    <dataValidation type="decimal" allowBlank="1" showInputMessage="1" showErrorMessage="1" error="Wert muss zw 0% und 100% liegen." sqref="J31" xr:uid="{00000000-0002-0000-0200-000004000000}">
      <formula1>0</formula1>
      <formula2>1</formula2>
    </dataValidation>
    <dataValidation type="whole" operator="greaterThan" allowBlank="1" showInputMessage="1" showErrorMessage="1" error="Wert muss größer als Bruttolohn (Zeile i) sein!" sqref="H21:H23" xr:uid="{00000000-0002-0000-0200-000001000000}">
      <formula1>H19</formula1>
    </dataValidation>
  </dataValidations>
  <pageMargins left="0.31496062992125984" right="0.31496062992125984" top="0.78740157480314965" bottom="0.78740157480314965" header="0.31496062992125984" footer="0.31496062992125984"/>
  <pageSetup paperSize="9" orientation="landscape" horizontalDpi="4294967293" verticalDpi="4294967293" r:id="rId1"/>
  <ignoredErrors>
    <ignoredError sqref="I8 I16 I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FCDB-6101-43D9-A87E-D58A2D793F30}">
  <sheetPr>
    <tabColor rgb="FFFFFF00"/>
  </sheetPr>
  <dimension ref="A1:C103"/>
  <sheetViews>
    <sheetView workbookViewId="0">
      <selection activeCell="B98" sqref="B98"/>
    </sheetView>
  </sheetViews>
  <sheetFormatPr baseColWidth="10" defaultRowHeight="14.5" x14ac:dyDescent="0.35"/>
  <cols>
    <col min="1" max="1" width="25.453125" customWidth="1"/>
    <col min="2" max="2" width="8" customWidth="1"/>
    <col min="3" max="3" width="53.1796875" customWidth="1"/>
  </cols>
  <sheetData>
    <row r="1" spans="1:3" x14ac:dyDescent="0.35">
      <c r="A1" s="660" t="s">
        <v>357</v>
      </c>
      <c r="B1" s="661"/>
      <c r="C1" s="662"/>
    </row>
    <row r="2" spans="1:3" x14ac:dyDescent="0.35">
      <c r="A2" s="663" t="s">
        <v>402</v>
      </c>
      <c r="B2" s="665" t="s">
        <v>403</v>
      </c>
      <c r="C2" s="663" t="s">
        <v>404</v>
      </c>
    </row>
    <row r="3" spans="1:3" x14ac:dyDescent="0.35">
      <c r="A3" s="663"/>
      <c r="B3" s="665"/>
      <c r="C3" s="663"/>
    </row>
    <row r="4" spans="1:3" x14ac:dyDescent="0.35">
      <c r="A4" s="663"/>
      <c r="B4" s="665"/>
      <c r="C4" s="663"/>
    </row>
    <row r="5" spans="1:3" ht="15" thickBot="1" x14ac:dyDescent="0.4">
      <c r="A5" s="664"/>
      <c r="B5" s="666"/>
      <c r="C5" s="664"/>
    </row>
    <row r="6" spans="1:3" ht="15" thickBot="1" x14ac:dyDescent="0.4">
      <c r="A6" s="590" t="s">
        <v>358</v>
      </c>
      <c r="B6" s="591" t="str">
        <f ca="1">"Siehe "&amp;'K2-Unternehmensdaten'!F1</f>
        <v>Siehe Tabellenblatt: K2-Unternehmensdaten</v>
      </c>
      <c r="C6" s="592"/>
    </row>
    <row r="7" spans="1:3" x14ac:dyDescent="0.35">
      <c r="A7" s="667" t="s">
        <v>366</v>
      </c>
      <c r="B7" s="467">
        <f>'Blatt 1 Grunddaten Gemeinkosten'!M66</f>
        <v>8.9475690699546098E-2</v>
      </c>
      <c r="C7" s="667" t="s">
        <v>442</v>
      </c>
    </row>
    <row r="8" spans="1:3" x14ac:dyDescent="0.35">
      <c r="A8" s="659"/>
      <c r="B8" s="461"/>
      <c r="C8" s="659"/>
    </row>
    <row r="9" spans="1:3" x14ac:dyDescent="0.35">
      <c r="A9" s="659"/>
      <c r="B9" s="461"/>
      <c r="C9" s="659"/>
    </row>
    <row r="10" spans="1:3" x14ac:dyDescent="0.35">
      <c r="A10" s="659"/>
      <c r="B10" s="461"/>
      <c r="C10" s="659"/>
    </row>
    <row r="11" spans="1:3" x14ac:dyDescent="0.35">
      <c r="A11" s="659" t="s">
        <v>365</v>
      </c>
      <c r="B11" s="462">
        <f>'K2-Unternehmensdaten'!H10</f>
        <v>7.1994473006558812E-2</v>
      </c>
      <c r="C11" s="659" t="s">
        <v>443</v>
      </c>
    </row>
    <row r="12" spans="1:3" x14ac:dyDescent="0.35">
      <c r="A12" s="659"/>
      <c r="B12" s="462" t="str">
        <f>'K2-Unternehmensdaten'!H11</f>
        <v/>
      </c>
      <c r="C12" s="659"/>
    </row>
    <row r="13" spans="1:3" x14ac:dyDescent="0.35">
      <c r="A13" s="659"/>
      <c r="B13" s="462" t="str">
        <f>'K2-Unternehmensdaten'!H12</f>
        <v/>
      </c>
      <c r="C13" s="659"/>
    </row>
    <row r="14" spans="1:3" x14ac:dyDescent="0.35">
      <c r="A14" s="659"/>
      <c r="B14" s="462" t="str">
        <f>'K2-Unternehmensdaten'!H13</f>
        <v/>
      </c>
      <c r="C14" s="659"/>
    </row>
    <row r="15" spans="1:3" x14ac:dyDescent="0.35">
      <c r="A15" s="659" t="s">
        <v>364</v>
      </c>
      <c r="B15" s="462"/>
      <c r="C15" s="659" t="s">
        <v>359</v>
      </c>
    </row>
    <row r="16" spans="1:3" x14ac:dyDescent="0.35">
      <c r="A16" s="659"/>
      <c r="B16" s="462"/>
      <c r="C16" s="659"/>
    </row>
    <row r="17" spans="1:3" x14ac:dyDescent="0.35">
      <c r="A17" s="659"/>
      <c r="B17" s="462"/>
      <c r="C17" s="659"/>
    </row>
    <row r="18" spans="1:3" x14ac:dyDescent="0.35">
      <c r="A18" s="659"/>
      <c r="B18" s="462"/>
      <c r="C18" s="659"/>
    </row>
    <row r="19" spans="1:3" x14ac:dyDescent="0.35">
      <c r="A19" s="659" t="s">
        <v>363</v>
      </c>
      <c r="B19" s="462">
        <f>'Blatt 1 Grunddaten Gemeinkosten'!N66</f>
        <v>3.0689309797422657E-2</v>
      </c>
      <c r="C19" s="659" t="s">
        <v>400</v>
      </c>
    </row>
    <row r="20" spans="1:3" x14ac:dyDescent="0.35">
      <c r="A20" s="659"/>
      <c r="B20" s="461"/>
      <c r="C20" s="659"/>
    </row>
    <row r="21" spans="1:3" x14ac:dyDescent="0.35">
      <c r="A21" s="659"/>
      <c r="B21" s="461"/>
      <c r="C21" s="659"/>
    </row>
    <row r="22" spans="1:3" x14ac:dyDescent="0.35">
      <c r="A22" s="659"/>
      <c r="B22" s="461"/>
      <c r="C22" s="659"/>
    </row>
    <row r="23" spans="1:3" x14ac:dyDescent="0.35">
      <c r="A23" s="659" t="s">
        <v>362</v>
      </c>
      <c r="B23" s="462"/>
      <c r="C23" s="659" t="s">
        <v>360</v>
      </c>
    </row>
    <row r="24" spans="1:3" x14ac:dyDescent="0.35">
      <c r="A24" s="659"/>
      <c r="B24" s="461"/>
      <c r="C24" s="659"/>
    </row>
    <row r="25" spans="1:3" x14ac:dyDescent="0.35">
      <c r="A25" s="659"/>
      <c r="B25" s="461"/>
      <c r="C25" s="659"/>
    </row>
    <row r="26" spans="1:3" ht="15" thickBot="1" x14ac:dyDescent="0.4">
      <c r="A26" s="668"/>
      <c r="B26" s="465"/>
      <c r="C26" s="668"/>
    </row>
    <row r="27" spans="1:3" ht="15" thickBot="1" x14ac:dyDescent="0.4">
      <c r="A27" s="590" t="s">
        <v>361</v>
      </c>
      <c r="B27" s="591" t="str">
        <f ca="1">"Siehe "&amp;' K3-Unternehmensdaten'!G1</f>
        <v>Siehe Tabellenblatt:  K3-Unternehmensdaten</v>
      </c>
      <c r="C27" s="592"/>
    </row>
    <row r="28" spans="1:3" x14ac:dyDescent="0.35">
      <c r="A28" s="667" t="s">
        <v>367</v>
      </c>
      <c r="B28" s="466">
        <f>' K3-Unternehmensdaten'!O21</f>
        <v>14.694305956441879</v>
      </c>
      <c r="C28" s="667" t="s">
        <v>378</v>
      </c>
    </row>
    <row r="29" spans="1:3" x14ac:dyDescent="0.35">
      <c r="A29" s="659"/>
      <c r="B29" s="461"/>
      <c r="C29" s="659"/>
    </row>
    <row r="30" spans="1:3" x14ac:dyDescent="0.35">
      <c r="A30" s="659"/>
      <c r="B30" s="461"/>
      <c r="C30" s="659"/>
    </row>
    <row r="31" spans="1:3" x14ac:dyDescent="0.35">
      <c r="A31" s="659"/>
      <c r="B31" s="461"/>
      <c r="C31" s="659"/>
    </row>
    <row r="32" spans="1:3" x14ac:dyDescent="0.35">
      <c r="A32" s="659"/>
      <c r="B32" s="461"/>
      <c r="C32" s="659"/>
    </row>
    <row r="33" spans="1:3" x14ac:dyDescent="0.35">
      <c r="A33" s="659" t="s">
        <v>368</v>
      </c>
      <c r="B33" s="463"/>
      <c r="C33" s="659" t="s">
        <v>401</v>
      </c>
    </row>
    <row r="34" spans="1:3" x14ac:dyDescent="0.35">
      <c r="A34" s="659"/>
      <c r="B34" s="461"/>
      <c r="C34" s="659"/>
    </row>
    <row r="35" spans="1:3" x14ac:dyDescent="0.35">
      <c r="A35" s="659"/>
      <c r="B35" s="461"/>
      <c r="C35" s="659"/>
    </row>
    <row r="36" spans="1:3" x14ac:dyDescent="0.35">
      <c r="A36" s="659"/>
      <c r="B36" s="461"/>
      <c r="C36" s="659"/>
    </row>
    <row r="37" spans="1:3" x14ac:dyDescent="0.35">
      <c r="A37" s="659"/>
      <c r="B37" s="461"/>
      <c r="C37" s="659"/>
    </row>
    <row r="38" spans="1:3" x14ac:dyDescent="0.35">
      <c r="A38" s="659" t="s">
        <v>369</v>
      </c>
      <c r="B38" s="463"/>
      <c r="C38" s="659" t="s">
        <v>370</v>
      </c>
    </row>
    <row r="39" spans="1:3" x14ac:dyDescent="0.35">
      <c r="A39" s="659"/>
      <c r="B39" s="461"/>
      <c r="C39" s="659"/>
    </row>
    <row r="40" spans="1:3" x14ac:dyDescent="0.35">
      <c r="A40" s="659"/>
      <c r="B40" s="461"/>
      <c r="C40" s="659"/>
    </row>
    <row r="41" spans="1:3" x14ac:dyDescent="0.35">
      <c r="A41" s="659"/>
      <c r="B41" s="461"/>
      <c r="C41" s="659"/>
    </row>
    <row r="42" spans="1:3" x14ac:dyDescent="0.35">
      <c r="A42" s="659" t="s">
        <v>371</v>
      </c>
      <c r="B42" s="464">
        <f>' K3-Unternehmensdaten'!K24</f>
        <v>0.15625</v>
      </c>
      <c r="C42" s="659" t="s">
        <v>372</v>
      </c>
    </row>
    <row r="43" spans="1:3" x14ac:dyDescent="0.35">
      <c r="A43" s="659"/>
      <c r="B43" s="461"/>
      <c r="C43" s="659"/>
    </row>
    <row r="44" spans="1:3" x14ac:dyDescent="0.35">
      <c r="A44" s="659"/>
      <c r="B44" s="461"/>
      <c r="C44" s="659"/>
    </row>
    <row r="45" spans="1:3" x14ac:dyDescent="0.35">
      <c r="A45" s="659"/>
      <c r="B45" s="463"/>
      <c r="C45" s="659"/>
    </row>
    <row r="46" spans="1:3" x14ac:dyDescent="0.35">
      <c r="A46" s="461"/>
      <c r="B46" s="461"/>
      <c r="C46" s="461"/>
    </row>
    <row r="47" spans="1:3" x14ac:dyDescent="0.35">
      <c r="A47" s="659" t="s">
        <v>373</v>
      </c>
      <c r="B47" s="464">
        <f>' K3-Unternehmensdaten'!K25</f>
        <v>3.125E-2</v>
      </c>
      <c r="C47" s="659" t="s">
        <v>374</v>
      </c>
    </row>
    <row r="48" spans="1:3" x14ac:dyDescent="0.35">
      <c r="A48" s="659"/>
      <c r="B48" s="461"/>
      <c r="C48" s="659"/>
    </row>
    <row r="49" spans="1:3" x14ac:dyDescent="0.35">
      <c r="A49" s="659"/>
      <c r="B49" s="461"/>
      <c r="C49" s="659"/>
    </row>
    <row r="50" spans="1:3" x14ac:dyDescent="0.35">
      <c r="A50" s="659"/>
      <c r="B50" s="463"/>
      <c r="C50" s="659"/>
    </row>
    <row r="51" spans="1:3" x14ac:dyDescent="0.35">
      <c r="A51" s="659" t="s">
        <v>375</v>
      </c>
      <c r="B51" s="464">
        <f>' K3-Unternehmensdaten'!K26</f>
        <v>1.8749999999999999E-2</v>
      </c>
      <c r="C51" s="659" t="s">
        <v>376</v>
      </c>
    </row>
    <row r="52" spans="1:3" x14ac:dyDescent="0.35">
      <c r="A52" s="659"/>
      <c r="B52" s="461"/>
      <c r="C52" s="659"/>
    </row>
    <row r="53" spans="1:3" x14ac:dyDescent="0.35">
      <c r="A53" s="659"/>
      <c r="B53" s="461"/>
      <c r="C53" s="659"/>
    </row>
    <row r="54" spans="1:3" x14ac:dyDescent="0.35">
      <c r="A54" s="659"/>
      <c r="B54" s="463"/>
      <c r="C54" s="659"/>
    </row>
    <row r="55" spans="1:3" x14ac:dyDescent="0.35">
      <c r="A55" s="659" t="s">
        <v>377</v>
      </c>
      <c r="B55" s="463">
        <f>' K3-Unternehmensdaten'!O27</f>
        <v>0.22959853056940435</v>
      </c>
      <c r="C55" s="659" t="s">
        <v>379</v>
      </c>
    </row>
    <row r="56" spans="1:3" x14ac:dyDescent="0.35">
      <c r="A56" s="659"/>
      <c r="B56" s="461"/>
      <c r="C56" s="659"/>
    </row>
    <row r="57" spans="1:3" x14ac:dyDescent="0.35">
      <c r="A57" s="659"/>
      <c r="B57" s="461"/>
      <c r="C57" s="659"/>
    </row>
    <row r="58" spans="1:3" x14ac:dyDescent="0.35">
      <c r="A58" s="659"/>
      <c r="B58" s="463"/>
      <c r="C58" s="659"/>
    </row>
    <row r="59" spans="1:3" x14ac:dyDescent="0.35">
      <c r="A59" s="659" t="s">
        <v>380</v>
      </c>
      <c r="B59" s="463">
        <f>' K3-Unternehmensdaten'!O29</f>
        <v>1.0102335345053792</v>
      </c>
      <c r="C59" s="659" t="s">
        <v>379</v>
      </c>
    </row>
    <row r="60" spans="1:3" x14ac:dyDescent="0.35">
      <c r="A60" s="659"/>
      <c r="B60" s="461"/>
      <c r="C60" s="659"/>
    </row>
    <row r="61" spans="1:3" x14ac:dyDescent="0.35">
      <c r="A61" s="659"/>
      <c r="B61" s="461"/>
      <c r="C61" s="659"/>
    </row>
    <row r="62" spans="1:3" x14ac:dyDescent="0.35">
      <c r="A62" s="659"/>
      <c r="B62" s="463"/>
      <c r="C62" s="659"/>
    </row>
    <row r="63" spans="1:3" x14ac:dyDescent="0.35">
      <c r="A63" s="659" t="s">
        <v>382</v>
      </c>
      <c r="B63" s="464">
        <f>' K3-Unternehmensdaten'!K30</f>
        <v>0.29110000000000003</v>
      </c>
      <c r="C63" s="659" t="s">
        <v>381</v>
      </c>
    </row>
    <row r="64" spans="1:3" x14ac:dyDescent="0.35">
      <c r="A64" s="659"/>
      <c r="B64" s="461"/>
      <c r="C64" s="659"/>
    </row>
    <row r="65" spans="1:3" x14ac:dyDescent="0.35">
      <c r="A65" s="659"/>
      <c r="B65" s="461"/>
      <c r="C65" s="659"/>
    </row>
    <row r="66" spans="1:3" x14ac:dyDescent="0.35">
      <c r="A66" s="659"/>
      <c r="B66" s="463"/>
      <c r="C66" s="659"/>
    </row>
    <row r="67" spans="1:3" x14ac:dyDescent="0.35">
      <c r="A67" s="659" t="s">
        <v>384</v>
      </c>
      <c r="B67" s="464">
        <f>' K3-Unternehmensdaten'!K31</f>
        <v>0.80097161125319627</v>
      </c>
      <c r="C67" s="659" t="s">
        <v>383</v>
      </c>
    </row>
    <row r="68" spans="1:3" x14ac:dyDescent="0.35">
      <c r="A68" s="659"/>
      <c r="B68" s="461"/>
      <c r="C68" s="659"/>
    </row>
    <row r="69" spans="1:3" x14ac:dyDescent="0.35">
      <c r="A69" s="659"/>
      <c r="B69" s="461"/>
      <c r="C69" s="659"/>
    </row>
    <row r="70" spans="1:3" x14ac:dyDescent="0.35">
      <c r="A70" s="659"/>
      <c r="B70" s="463"/>
      <c r="C70" s="659"/>
    </row>
    <row r="71" spans="1:3" x14ac:dyDescent="0.35">
      <c r="A71" s="659" t="s">
        <v>385</v>
      </c>
      <c r="B71" s="463"/>
      <c r="C71" s="659" t="s">
        <v>386</v>
      </c>
    </row>
    <row r="72" spans="1:3" x14ac:dyDescent="0.35">
      <c r="A72" s="659"/>
      <c r="B72" s="461"/>
      <c r="C72" s="659"/>
    </row>
    <row r="73" spans="1:3" x14ac:dyDescent="0.35">
      <c r="A73" s="659"/>
      <c r="B73" s="461"/>
      <c r="C73" s="659"/>
    </row>
    <row r="74" spans="1:3" x14ac:dyDescent="0.35">
      <c r="A74" s="659"/>
      <c r="B74" s="463"/>
      <c r="C74" s="659"/>
    </row>
    <row r="75" spans="1:3" x14ac:dyDescent="0.35">
      <c r="A75" s="659" t="s">
        <v>387</v>
      </c>
      <c r="B75" s="463">
        <f>' K3-Unternehmensdaten'!O33</f>
        <v>38.57255313565993</v>
      </c>
      <c r="C75" s="659" t="s">
        <v>389</v>
      </c>
    </row>
    <row r="76" spans="1:3" x14ac:dyDescent="0.35">
      <c r="A76" s="659"/>
      <c r="B76" s="461"/>
      <c r="C76" s="659"/>
    </row>
    <row r="77" spans="1:3" x14ac:dyDescent="0.35">
      <c r="A77" s="659"/>
      <c r="B77" s="461"/>
      <c r="C77" s="659"/>
    </row>
    <row r="78" spans="1:3" x14ac:dyDescent="0.35">
      <c r="A78" s="659"/>
      <c r="B78" s="463"/>
      <c r="C78" s="659"/>
    </row>
    <row r="79" spans="1:3" x14ac:dyDescent="0.35">
      <c r="A79" s="659" t="s">
        <v>388</v>
      </c>
      <c r="B79" s="464">
        <f>' K3-Unternehmensdaten'!K34</f>
        <v>7.6753246753246754E-2</v>
      </c>
      <c r="C79" s="659" t="s">
        <v>391</v>
      </c>
    </row>
    <row r="80" spans="1:3" x14ac:dyDescent="0.35">
      <c r="A80" s="659"/>
      <c r="B80" s="461"/>
      <c r="C80" s="659"/>
    </row>
    <row r="81" spans="1:3" x14ac:dyDescent="0.35">
      <c r="A81" s="659"/>
      <c r="B81" s="461"/>
      <c r="C81" s="659"/>
    </row>
    <row r="82" spans="1:3" x14ac:dyDescent="0.35">
      <c r="A82" s="659"/>
      <c r="B82" s="463"/>
      <c r="C82" s="659"/>
    </row>
    <row r="83" spans="1:3" x14ac:dyDescent="0.35">
      <c r="A83" s="659" t="s">
        <v>390</v>
      </c>
      <c r="B83" s="464">
        <f>' K3-Unternehmensdaten'!K36</f>
        <v>1.7316017316017316E-2</v>
      </c>
      <c r="C83" s="659" t="s">
        <v>392</v>
      </c>
    </row>
    <row r="84" spans="1:3" x14ac:dyDescent="0.35">
      <c r="A84" s="659"/>
      <c r="B84" s="463">
        <f>' K3-Unternehmensdaten'!M36</f>
        <v>0.66792299802008537</v>
      </c>
      <c r="C84" s="659"/>
    </row>
    <row r="85" spans="1:3" x14ac:dyDescent="0.35">
      <c r="A85" s="659"/>
      <c r="B85" s="461"/>
      <c r="C85" s="659"/>
    </row>
    <row r="86" spans="1:3" ht="15" thickBot="1" x14ac:dyDescent="0.4">
      <c r="A86" s="668"/>
      <c r="B86" s="468"/>
      <c r="C86" s="668"/>
    </row>
    <row r="87" spans="1:3" ht="15" thickBot="1" x14ac:dyDescent="0.4">
      <c r="A87" s="590" t="s">
        <v>393</v>
      </c>
      <c r="B87" s="591" t="str">
        <f ca="1">"Siehe "&amp;'K4-Unternehmensdaten'!H1</f>
        <v>Siehe Tabellenblatt: K4-Unternehmensdaten</v>
      </c>
      <c r="C87" s="592"/>
    </row>
    <row r="88" spans="1:3" x14ac:dyDescent="0.35">
      <c r="A88" s="667" t="s">
        <v>394</v>
      </c>
      <c r="B88" s="469">
        <f>'K4-Unternehmensdaten'!M9</f>
        <v>5.503809523809524E-2</v>
      </c>
      <c r="C88" s="667" t="s">
        <v>395</v>
      </c>
    </row>
    <row r="89" spans="1:3" x14ac:dyDescent="0.35">
      <c r="A89" s="659"/>
      <c r="B89" s="461"/>
      <c r="C89" s="659"/>
    </row>
    <row r="90" spans="1:3" x14ac:dyDescent="0.35">
      <c r="A90" s="659"/>
      <c r="B90" s="461"/>
      <c r="C90" s="659"/>
    </row>
    <row r="91" spans="1:3" x14ac:dyDescent="0.35">
      <c r="A91" s="659"/>
      <c r="B91" s="461"/>
      <c r="C91" s="659"/>
    </row>
    <row r="92" spans="1:3" x14ac:dyDescent="0.35">
      <c r="A92" s="659"/>
      <c r="B92" s="461"/>
      <c r="C92" s="659"/>
    </row>
    <row r="93" spans="1:3" x14ac:dyDescent="0.35">
      <c r="A93" s="659" t="s">
        <v>396</v>
      </c>
      <c r="B93" s="464">
        <f>'Blatt 1 Grunddaten Gemeinkosten'!$K$66</f>
        <v>4.7619047619047616E-2</v>
      </c>
      <c r="C93" s="659" t="s">
        <v>397</v>
      </c>
    </row>
    <row r="94" spans="1:3" x14ac:dyDescent="0.35">
      <c r="A94" s="659"/>
      <c r="B94" s="461"/>
      <c r="C94" s="659"/>
    </row>
    <row r="95" spans="1:3" x14ac:dyDescent="0.35">
      <c r="A95" s="659"/>
      <c r="B95" s="461"/>
      <c r="C95" s="659"/>
    </row>
    <row r="96" spans="1:3" x14ac:dyDescent="0.35">
      <c r="A96" s="659"/>
      <c r="B96" s="461"/>
      <c r="C96" s="659"/>
    </row>
    <row r="97" spans="1:3" ht="15" thickBot="1" x14ac:dyDescent="0.4">
      <c r="A97" s="668"/>
      <c r="B97" s="465"/>
      <c r="C97" s="668"/>
    </row>
    <row r="98" spans="1:3" ht="15" thickBot="1" x14ac:dyDescent="0.4">
      <c r="A98" s="590" t="s">
        <v>398</v>
      </c>
      <c r="B98" s="591" t="str">
        <f ca="1">"Siehe "&amp;'K6-Unternehmensdaten'!G1</f>
        <v>Siehe Tabellenblatt: K6-Unternehmensdaten</v>
      </c>
      <c r="C98" s="592"/>
    </row>
    <row r="99" spans="1:3" x14ac:dyDescent="0.35">
      <c r="A99" s="667" t="s">
        <v>399</v>
      </c>
      <c r="B99" s="469">
        <f>'Blatt 1 Grunddaten Gemeinkosten'!L66</f>
        <v>8.4126984126984133E-2</v>
      </c>
      <c r="C99" s="667" t="s">
        <v>438</v>
      </c>
    </row>
    <row r="100" spans="1:3" x14ac:dyDescent="0.35">
      <c r="A100" s="659"/>
      <c r="B100" s="461"/>
      <c r="C100" s="659"/>
    </row>
    <row r="101" spans="1:3" x14ac:dyDescent="0.35">
      <c r="A101" s="659"/>
      <c r="B101" s="461"/>
      <c r="C101" s="659"/>
    </row>
    <row r="102" spans="1:3" x14ac:dyDescent="0.35">
      <c r="A102" s="659"/>
      <c r="B102" s="461"/>
      <c r="C102" s="659"/>
    </row>
    <row r="103" spans="1:3" x14ac:dyDescent="0.35">
      <c r="A103" s="659"/>
      <c r="B103" s="461"/>
      <c r="C103" s="659"/>
    </row>
  </sheetData>
  <sheetProtection sheet="1" objects="1" scenarios="1" selectLockedCells="1"/>
  <mergeCells count="48">
    <mergeCell ref="A88:A92"/>
    <mergeCell ref="C88:C92"/>
    <mergeCell ref="A93:A97"/>
    <mergeCell ref="C93:C97"/>
    <mergeCell ref="A99:A103"/>
    <mergeCell ref="C99:C103"/>
    <mergeCell ref="A75:A78"/>
    <mergeCell ref="C75:C78"/>
    <mergeCell ref="A79:A82"/>
    <mergeCell ref="C79:C82"/>
    <mergeCell ref="A83:A86"/>
    <mergeCell ref="C83:C86"/>
    <mergeCell ref="A63:A66"/>
    <mergeCell ref="C63:C66"/>
    <mergeCell ref="A67:A70"/>
    <mergeCell ref="C67:C70"/>
    <mergeCell ref="A71:A74"/>
    <mergeCell ref="C71:C74"/>
    <mergeCell ref="A51:A54"/>
    <mergeCell ref="C51:C54"/>
    <mergeCell ref="A55:A58"/>
    <mergeCell ref="C55:C58"/>
    <mergeCell ref="A59:A62"/>
    <mergeCell ref="C59:C62"/>
    <mergeCell ref="A38:A41"/>
    <mergeCell ref="C38:C41"/>
    <mergeCell ref="A42:A45"/>
    <mergeCell ref="C42:C45"/>
    <mergeCell ref="A47:A50"/>
    <mergeCell ref="C47:C50"/>
    <mergeCell ref="A23:A26"/>
    <mergeCell ref="C23:C26"/>
    <mergeCell ref="A28:A32"/>
    <mergeCell ref="C28:C32"/>
    <mergeCell ref="A33:A37"/>
    <mergeCell ref="C33:C37"/>
    <mergeCell ref="A1:C1"/>
    <mergeCell ref="A2:A5"/>
    <mergeCell ref="B2:B5"/>
    <mergeCell ref="C2:C5"/>
    <mergeCell ref="A7:A10"/>
    <mergeCell ref="C7:C10"/>
    <mergeCell ref="A11:A14"/>
    <mergeCell ref="C11:C14"/>
    <mergeCell ref="A19:A22"/>
    <mergeCell ref="C19:C22"/>
    <mergeCell ref="A15:A18"/>
    <mergeCell ref="C15:C1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22E5F-2B4A-4210-A3A9-102078CCE671}">
  <sheetPr>
    <tabColor theme="7" tint="0.59999389629810485"/>
  </sheetPr>
  <dimension ref="A1:L25"/>
  <sheetViews>
    <sheetView showGridLines="0" zoomScaleNormal="100" workbookViewId="0">
      <selection activeCell="C29" sqref="C29"/>
    </sheetView>
  </sheetViews>
  <sheetFormatPr baseColWidth="10" defaultColWidth="10.7265625" defaultRowHeight="14.5" x14ac:dyDescent="0.35"/>
  <cols>
    <col min="1" max="1" width="2.54296875" style="105" customWidth="1"/>
    <col min="2" max="2" width="8.7265625" style="105" customWidth="1"/>
    <col min="3" max="3" width="7.7265625" style="105" customWidth="1"/>
    <col min="4" max="4" width="8.7265625" style="105" customWidth="1"/>
    <col min="5" max="5" width="8" style="105" customWidth="1"/>
    <col min="6" max="6" width="7" style="105" customWidth="1"/>
    <col min="7" max="7" width="8.7265625" style="105" customWidth="1"/>
    <col min="8" max="8" width="6.81640625" style="105" customWidth="1"/>
    <col min="9" max="9" width="7.81640625" style="105" customWidth="1"/>
    <col min="10" max="10" width="8.7265625" style="105" customWidth="1"/>
    <col min="11" max="12" width="6.7265625" style="105" customWidth="1"/>
    <col min="13" max="16384" width="10.7265625" style="105"/>
  </cols>
  <sheetData>
    <row r="1" spans="1:12" s="102" customFormat="1" ht="19.149999999999999" customHeight="1" x14ac:dyDescent="0.45">
      <c r="A1" s="437" t="s">
        <v>117</v>
      </c>
      <c r="B1" s="100"/>
      <c r="C1" s="100"/>
      <c r="D1" s="100"/>
      <c r="E1" s="101" t="s">
        <v>79</v>
      </c>
      <c r="F1" s="723" t="str">
        <f ca="1">"Tabellenblatt: "&amp;MID(CELL("dateiname",F1),SEARCH("]",CELL("dateiname",F1))+1,31)</f>
        <v>Tabellenblatt: K2a-Unternehmensdaten</v>
      </c>
      <c r="G1" s="723"/>
      <c r="H1" s="723"/>
      <c r="I1" s="723"/>
      <c r="J1" s="723"/>
      <c r="K1" s="723"/>
      <c r="L1" s="724"/>
    </row>
    <row r="2" spans="1:12" s="102" customFormat="1" ht="14.25" customHeight="1" x14ac:dyDescent="0.3">
      <c r="A2" s="727"/>
      <c r="B2" s="728"/>
      <c r="C2" s="728"/>
      <c r="D2" s="728"/>
      <c r="E2" s="729"/>
      <c r="F2" s="725"/>
      <c r="G2" s="725"/>
      <c r="H2" s="725"/>
      <c r="I2" s="725"/>
      <c r="J2" s="725"/>
      <c r="K2" s="725"/>
      <c r="L2" s="726"/>
    </row>
    <row r="3" spans="1:12" s="102" customFormat="1" ht="13" x14ac:dyDescent="0.3">
      <c r="A3" s="730"/>
      <c r="B3" s="731"/>
      <c r="C3" s="731"/>
      <c r="D3" s="731"/>
      <c r="E3" s="732"/>
      <c r="F3" s="103" t="s">
        <v>80</v>
      </c>
      <c r="G3" s="733"/>
      <c r="H3" s="734"/>
      <c r="I3" s="735" t="s">
        <v>25</v>
      </c>
      <c r="J3" s="736"/>
      <c r="K3" s="737"/>
      <c r="L3" s="738"/>
    </row>
    <row r="4" spans="1:12" s="102" customFormat="1" ht="14.5" customHeight="1" thickBot="1" x14ac:dyDescent="0.35">
      <c r="A4" s="712"/>
      <c r="B4" s="713"/>
      <c r="C4" s="713"/>
      <c r="D4" s="713"/>
      <c r="E4" s="714"/>
      <c r="F4" s="104" t="s">
        <v>81</v>
      </c>
      <c r="G4" s="715"/>
      <c r="H4" s="715"/>
      <c r="I4" s="716" t="s">
        <v>82</v>
      </c>
      <c r="J4" s="716"/>
      <c r="K4" s="716"/>
      <c r="L4" s="716"/>
    </row>
    <row r="5" spans="1:12" s="102" customFormat="1" ht="13.15" customHeight="1" x14ac:dyDescent="0.3">
      <c r="A5" s="438"/>
      <c r="B5" s="717" t="s">
        <v>118</v>
      </c>
      <c r="C5" s="718"/>
      <c r="D5" s="719" t="s">
        <v>119</v>
      </c>
      <c r="E5" s="719" t="s">
        <v>120</v>
      </c>
      <c r="F5" s="720"/>
      <c r="G5" s="703" t="s">
        <v>121</v>
      </c>
      <c r="H5" s="719" t="s">
        <v>120</v>
      </c>
      <c r="I5" s="720"/>
      <c r="J5" s="703" t="s">
        <v>121</v>
      </c>
      <c r="K5" s="719" t="s">
        <v>120</v>
      </c>
      <c r="L5" s="720"/>
    </row>
    <row r="6" spans="1:12" s="102" customFormat="1" ht="40.4" customHeight="1" x14ac:dyDescent="0.3">
      <c r="A6" s="438"/>
      <c r="B6" s="719"/>
      <c r="C6" s="720"/>
      <c r="D6" s="721"/>
      <c r="E6" s="688" t="s">
        <v>130</v>
      </c>
      <c r="F6" s="705"/>
      <c r="G6" s="704"/>
      <c r="H6" s="686"/>
      <c r="I6" s="687"/>
      <c r="J6" s="704"/>
      <c r="K6" s="686"/>
      <c r="L6" s="687"/>
    </row>
    <row r="7" spans="1:12" s="102" customFormat="1" ht="13" x14ac:dyDescent="0.3">
      <c r="A7" s="438"/>
      <c r="B7" s="719"/>
      <c r="C7" s="720"/>
      <c r="D7" s="690" t="s">
        <v>91</v>
      </c>
      <c r="E7" s="690" t="s">
        <v>92</v>
      </c>
      <c r="F7" s="439" t="s">
        <v>93</v>
      </c>
      <c r="G7" s="439" t="s">
        <v>93</v>
      </c>
      <c r="H7" s="690" t="s">
        <v>94</v>
      </c>
      <c r="I7" s="439" t="s">
        <v>93</v>
      </c>
      <c r="J7" s="439" t="s">
        <v>93</v>
      </c>
      <c r="K7" s="690" t="s">
        <v>95</v>
      </c>
      <c r="L7" s="439" t="s">
        <v>93</v>
      </c>
    </row>
    <row r="8" spans="1:12" s="102" customFormat="1" ht="13" x14ac:dyDescent="0.3">
      <c r="A8" s="440"/>
      <c r="B8" s="721"/>
      <c r="C8" s="722"/>
      <c r="D8" s="691"/>
      <c r="E8" s="691"/>
      <c r="F8" s="441" t="s">
        <v>96</v>
      </c>
      <c r="G8" s="441" t="s">
        <v>97</v>
      </c>
      <c r="H8" s="691"/>
      <c r="I8" s="441" t="s">
        <v>98</v>
      </c>
      <c r="J8" s="441" t="s">
        <v>99</v>
      </c>
      <c r="K8" s="691"/>
      <c r="L8" s="441" t="s">
        <v>100</v>
      </c>
    </row>
    <row r="9" spans="1:12" s="102" customFormat="1" ht="13.5" thickBot="1" x14ac:dyDescent="0.35">
      <c r="A9" s="442" t="s">
        <v>31</v>
      </c>
      <c r="B9" s="706" t="s">
        <v>101</v>
      </c>
      <c r="C9" s="706"/>
      <c r="D9" s="443" t="s">
        <v>102</v>
      </c>
      <c r="E9" s="443" t="s">
        <v>32</v>
      </c>
      <c r="F9" s="443" t="s">
        <v>33</v>
      </c>
      <c r="G9" s="443" t="s">
        <v>34</v>
      </c>
      <c r="H9" s="443" t="s">
        <v>35</v>
      </c>
      <c r="I9" s="443" t="s">
        <v>36</v>
      </c>
      <c r="J9" s="443" t="s">
        <v>37</v>
      </c>
      <c r="K9" s="443" t="s">
        <v>38</v>
      </c>
      <c r="L9" s="443" t="s">
        <v>39</v>
      </c>
    </row>
    <row r="10" spans="1:12" s="102" customFormat="1" ht="14.25" customHeight="1" thickBot="1" x14ac:dyDescent="0.35">
      <c r="A10" s="442"/>
      <c r="B10" s="707"/>
      <c r="C10" s="708"/>
      <c r="D10" s="709" t="s">
        <v>122</v>
      </c>
      <c r="E10" s="710"/>
      <c r="F10" s="710"/>
      <c r="G10" s="710"/>
      <c r="H10" s="710"/>
      <c r="I10" s="710"/>
      <c r="J10" s="710"/>
      <c r="K10" s="710"/>
      <c r="L10" s="711"/>
    </row>
    <row r="11" spans="1:12" s="102" customFormat="1" ht="25.4" customHeight="1" x14ac:dyDescent="0.3">
      <c r="A11" s="444">
        <v>1</v>
      </c>
      <c r="B11" s="701" t="str">
        <f>'K2-Unternehmensdaten'!B10:C10</f>
        <v>Alle Kostenarten</v>
      </c>
      <c r="C11" s="701"/>
      <c r="D11" s="445">
        <v>1</v>
      </c>
      <c r="E11" s="375">
        <f>'Blatt 1 Grunddaten Gemeinkosten'!M66</f>
        <v>8.9475690699546098E-2</v>
      </c>
      <c r="F11" s="445">
        <f>E11*D11</f>
        <v>8.9475690699546098E-2</v>
      </c>
      <c r="G11" s="445">
        <f>F11+D11</f>
        <v>1.0894756906995462</v>
      </c>
      <c r="H11" s="446"/>
      <c r="I11" s="445">
        <f>G11*H11</f>
        <v>0</v>
      </c>
      <c r="J11" s="445">
        <f>I11+G11</f>
        <v>1.0894756906995462</v>
      </c>
      <c r="K11" s="446"/>
      <c r="L11" s="445">
        <f>J11*K11</f>
        <v>0</v>
      </c>
    </row>
    <row r="12" spans="1:12" s="102" customFormat="1" ht="25.4" customHeight="1" x14ac:dyDescent="0.3">
      <c r="A12" s="444">
        <v>2</v>
      </c>
      <c r="B12" s="701" t="str">
        <f>'K2-Unternehmensdaten'!B11:C11</f>
        <v/>
      </c>
      <c r="C12" s="701"/>
      <c r="D12" s="447">
        <v>1</v>
      </c>
      <c r="E12" s="376" t="str">
        <f>IF('Blatt 1 Grunddaten Gemeinkosten'!G$71=2,'Blatt 1 Grunddaten Gemeinkosten'!M$66,"")</f>
        <v/>
      </c>
      <c r="F12" s="447">
        <f>IFERROR(E12*D12,0)</f>
        <v>0</v>
      </c>
      <c r="G12" s="447">
        <f t="shared" ref="G12:G14" si="0">F12+D12</f>
        <v>1</v>
      </c>
      <c r="H12" s="448"/>
      <c r="I12" s="447">
        <f t="shared" ref="I12:I14" si="1">G12*H12</f>
        <v>0</v>
      </c>
      <c r="J12" s="447">
        <f t="shared" ref="J12:J14" si="2">I12+G12</f>
        <v>1</v>
      </c>
      <c r="K12" s="448"/>
      <c r="L12" s="447">
        <f t="shared" ref="L12:L14" si="3">J12*K12</f>
        <v>0</v>
      </c>
    </row>
    <row r="13" spans="1:12" s="102" customFormat="1" ht="25.4" customHeight="1" x14ac:dyDescent="0.3">
      <c r="A13" s="444">
        <v>3</v>
      </c>
      <c r="B13" s="701" t="str">
        <f>'K2-Unternehmensdaten'!B12:C12</f>
        <v/>
      </c>
      <c r="C13" s="701"/>
      <c r="D13" s="447">
        <v>1</v>
      </c>
      <c r="E13" s="376" t="str">
        <f>IF('Blatt 1 Grunddaten Gemeinkosten'!G$71=2,'Blatt 1 Grunddaten Gemeinkosten'!M$66,"")</f>
        <v/>
      </c>
      <c r="F13" s="447">
        <f t="shared" ref="F13:F14" si="4">IFERROR(E13*D13,0)</f>
        <v>0</v>
      </c>
      <c r="G13" s="447">
        <f t="shared" si="0"/>
        <v>1</v>
      </c>
      <c r="H13" s="448"/>
      <c r="I13" s="447">
        <f t="shared" si="1"/>
        <v>0</v>
      </c>
      <c r="J13" s="447">
        <f t="shared" si="2"/>
        <v>1</v>
      </c>
      <c r="K13" s="448"/>
      <c r="L13" s="447">
        <f t="shared" si="3"/>
        <v>0</v>
      </c>
    </row>
    <row r="14" spans="1:12" s="102" customFormat="1" ht="25.4" customHeight="1" thickBot="1" x14ac:dyDescent="0.35">
      <c r="A14" s="444">
        <v>4</v>
      </c>
      <c r="B14" s="701" t="str">
        <f>'K2-Unternehmensdaten'!B13:C13</f>
        <v/>
      </c>
      <c r="C14" s="701"/>
      <c r="D14" s="447">
        <v>1</v>
      </c>
      <c r="E14" s="376" t="str">
        <f>IF('Blatt 1 Grunddaten Gemeinkosten'!G$71=2,'Blatt 1 Grunddaten Gemeinkosten'!M$66,"")</f>
        <v/>
      </c>
      <c r="F14" s="447">
        <f t="shared" si="4"/>
        <v>0</v>
      </c>
      <c r="G14" s="447">
        <f t="shared" si="0"/>
        <v>1</v>
      </c>
      <c r="H14" s="448"/>
      <c r="I14" s="447">
        <f t="shared" si="1"/>
        <v>0</v>
      </c>
      <c r="J14" s="447">
        <f t="shared" si="2"/>
        <v>1</v>
      </c>
      <c r="K14" s="448"/>
      <c r="L14" s="447">
        <f t="shared" si="3"/>
        <v>0</v>
      </c>
    </row>
    <row r="15" spans="1:12" s="102" customFormat="1" ht="13.15" customHeight="1" x14ac:dyDescent="0.3">
      <c r="A15" s="702"/>
      <c r="B15" s="703" t="s">
        <v>123</v>
      </c>
      <c r="C15" s="678" t="s">
        <v>124</v>
      </c>
      <c r="D15" s="679"/>
      <c r="E15" s="678" t="s">
        <v>124</v>
      </c>
      <c r="F15" s="679"/>
      <c r="G15" s="678" t="s">
        <v>124</v>
      </c>
      <c r="H15" s="679"/>
      <c r="I15" s="680" t="s">
        <v>125</v>
      </c>
      <c r="J15" s="681"/>
      <c r="K15" s="681"/>
      <c r="L15" s="682"/>
    </row>
    <row r="16" spans="1:12" s="102" customFormat="1" ht="40.4" customHeight="1" x14ac:dyDescent="0.3">
      <c r="A16" s="702"/>
      <c r="B16" s="704"/>
      <c r="C16" s="686"/>
      <c r="D16" s="687"/>
      <c r="E16" s="688"/>
      <c r="F16" s="687"/>
      <c r="G16" s="686"/>
      <c r="H16" s="689"/>
      <c r="I16" s="683"/>
      <c r="J16" s="684"/>
      <c r="K16" s="684"/>
      <c r="L16" s="685"/>
    </row>
    <row r="17" spans="1:12" s="102" customFormat="1" ht="13.15" customHeight="1" x14ac:dyDescent="0.3">
      <c r="A17" s="702"/>
      <c r="B17" s="439" t="s">
        <v>93</v>
      </c>
      <c r="C17" s="690" t="s">
        <v>126</v>
      </c>
      <c r="D17" s="439" t="s">
        <v>93</v>
      </c>
      <c r="E17" s="690" t="s">
        <v>126</v>
      </c>
      <c r="F17" s="439" t="s">
        <v>93</v>
      </c>
      <c r="G17" s="690" t="s">
        <v>126</v>
      </c>
      <c r="H17" s="449" t="s">
        <v>93</v>
      </c>
      <c r="I17" s="692" t="s">
        <v>109</v>
      </c>
      <c r="J17" s="693"/>
      <c r="K17" s="693"/>
      <c r="L17" s="694"/>
    </row>
    <row r="18" spans="1:12" s="102" customFormat="1" ht="14.25" customHeight="1" x14ac:dyDescent="0.3">
      <c r="A18" s="702"/>
      <c r="B18" s="441" t="s">
        <v>110</v>
      </c>
      <c r="C18" s="691"/>
      <c r="D18" s="441" t="s">
        <v>111</v>
      </c>
      <c r="E18" s="691"/>
      <c r="F18" s="441" t="s">
        <v>112</v>
      </c>
      <c r="G18" s="691"/>
      <c r="H18" s="450" t="s">
        <v>127</v>
      </c>
      <c r="I18" s="695" t="s">
        <v>128</v>
      </c>
      <c r="J18" s="696"/>
      <c r="K18" s="696"/>
      <c r="L18" s="697"/>
    </row>
    <row r="19" spans="1:12" s="102" customFormat="1" ht="14.65" customHeight="1" thickBot="1" x14ac:dyDescent="0.35">
      <c r="A19" s="702"/>
      <c r="B19" s="451" t="s">
        <v>40</v>
      </c>
      <c r="C19" s="452" t="s">
        <v>41</v>
      </c>
      <c r="D19" s="452" t="s">
        <v>42</v>
      </c>
      <c r="E19" s="452" t="s">
        <v>43</v>
      </c>
      <c r="F19" s="452" t="s">
        <v>44</v>
      </c>
      <c r="G19" s="452" t="s">
        <v>45</v>
      </c>
      <c r="H19" s="453" t="s">
        <v>116</v>
      </c>
      <c r="I19" s="698" t="s">
        <v>46</v>
      </c>
      <c r="J19" s="699"/>
      <c r="K19" s="699"/>
      <c r="L19" s="700"/>
    </row>
    <row r="20" spans="1:12" s="102" customFormat="1" ht="14.65" customHeight="1" thickBot="1" x14ac:dyDescent="0.35">
      <c r="A20" s="454"/>
      <c r="B20" s="450"/>
      <c r="C20" s="673" t="s">
        <v>129</v>
      </c>
      <c r="D20" s="674"/>
      <c r="E20" s="674"/>
      <c r="F20" s="674"/>
      <c r="G20" s="674"/>
      <c r="H20" s="674"/>
      <c r="I20" s="675"/>
      <c r="J20" s="676"/>
      <c r="K20" s="676"/>
      <c r="L20" s="677"/>
    </row>
    <row r="21" spans="1:12" s="102" customFormat="1" ht="25.4" customHeight="1" x14ac:dyDescent="0.3">
      <c r="A21" s="455">
        <v>1</v>
      </c>
      <c r="B21" s="445">
        <f>D11</f>
        <v>1</v>
      </c>
      <c r="C21" s="446"/>
      <c r="D21" s="445">
        <f>C21</f>
        <v>0</v>
      </c>
      <c r="E21" s="446"/>
      <c r="F21" s="445">
        <f>E21</f>
        <v>0</v>
      </c>
      <c r="G21" s="446"/>
      <c r="H21" s="456">
        <f>G21</f>
        <v>0</v>
      </c>
      <c r="I21" s="669" t="str">
        <f>B11</f>
        <v>Alle Kostenarten</v>
      </c>
      <c r="J21" s="670"/>
      <c r="K21" s="671">
        <f>F11+I11+L11+D21+F21+H21</f>
        <v>8.9475690699546098E-2</v>
      </c>
      <c r="L21" s="672"/>
    </row>
    <row r="22" spans="1:12" s="102" customFormat="1" ht="25.4" customHeight="1" x14ac:dyDescent="0.3">
      <c r="A22" s="444">
        <v>2</v>
      </c>
      <c r="B22" s="445">
        <f>D12</f>
        <v>1</v>
      </c>
      <c r="C22" s="446"/>
      <c r="D22" s="445">
        <f t="shared" ref="D22:D24" si="5">C22</f>
        <v>0</v>
      </c>
      <c r="E22" s="446"/>
      <c r="F22" s="445">
        <f t="shared" ref="F22:F24" si="6">E22</f>
        <v>0</v>
      </c>
      <c r="G22" s="446"/>
      <c r="H22" s="456">
        <f t="shared" ref="H22:H24" si="7">G22</f>
        <v>0</v>
      </c>
      <c r="I22" s="669" t="str">
        <f>B12</f>
        <v/>
      </c>
      <c r="J22" s="670"/>
      <c r="K22" s="671">
        <f>F12+I12+L12+D22+F22+H22</f>
        <v>0</v>
      </c>
      <c r="L22" s="672"/>
    </row>
    <row r="23" spans="1:12" s="102" customFormat="1" ht="25.4" customHeight="1" x14ac:dyDescent="0.3">
      <c r="A23" s="444">
        <v>3</v>
      </c>
      <c r="B23" s="445">
        <f>D13</f>
        <v>1</v>
      </c>
      <c r="C23" s="446"/>
      <c r="D23" s="445">
        <f t="shared" si="5"/>
        <v>0</v>
      </c>
      <c r="E23" s="446"/>
      <c r="F23" s="445">
        <f t="shared" si="6"/>
        <v>0</v>
      </c>
      <c r="G23" s="446"/>
      <c r="H23" s="456">
        <f t="shared" si="7"/>
        <v>0</v>
      </c>
      <c r="I23" s="669" t="str">
        <f>B13</f>
        <v/>
      </c>
      <c r="J23" s="670"/>
      <c r="K23" s="671">
        <f>F13+I13+L13+D23+F23+H23</f>
        <v>0</v>
      </c>
      <c r="L23" s="672"/>
    </row>
    <row r="24" spans="1:12" s="102" customFormat="1" ht="25.4" customHeight="1" x14ac:dyDescent="0.3">
      <c r="A24" s="444">
        <v>4</v>
      </c>
      <c r="B24" s="445">
        <f>D14</f>
        <v>1</v>
      </c>
      <c r="C24" s="446"/>
      <c r="D24" s="445">
        <f t="shared" si="5"/>
        <v>0</v>
      </c>
      <c r="E24" s="446"/>
      <c r="F24" s="445">
        <f t="shared" si="6"/>
        <v>0</v>
      </c>
      <c r="G24" s="446"/>
      <c r="H24" s="456">
        <f t="shared" si="7"/>
        <v>0</v>
      </c>
      <c r="I24" s="669" t="str">
        <f>B14</f>
        <v/>
      </c>
      <c r="J24" s="670"/>
      <c r="K24" s="671">
        <f>F14+I14+L14+D24+F24+H24</f>
        <v>0</v>
      </c>
      <c r="L24" s="672"/>
    </row>
    <row r="25" spans="1:12" x14ac:dyDescent="0.35">
      <c r="A25" s="587" t="s">
        <v>482</v>
      </c>
      <c r="B25" s="588"/>
      <c r="C25" s="588"/>
      <c r="D25" s="588"/>
      <c r="E25" s="588"/>
      <c r="F25" s="588"/>
      <c r="G25" s="588"/>
      <c r="H25" s="588"/>
      <c r="I25" s="588"/>
      <c r="J25" s="588"/>
      <c r="K25" s="588"/>
      <c r="L25" s="589"/>
    </row>
  </sheetData>
  <sheetProtection sheet="1" selectLockedCells="1" selectUnlockedCells="1"/>
  <mergeCells count="55">
    <mergeCell ref="F1:L2"/>
    <mergeCell ref="A2:E2"/>
    <mergeCell ref="A3:E3"/>
    <mergeCell ref="G3:H3"/>
    <mergeCell ref="I3:J3"/>
    <mergeCell ref="K3:L3"/>
    <mergeCell ref="A4:E4"/>
    <mergeCell ref="G4:H4"/>
    <mergeCell ref="I4:L4"/>
    <mergeCell ref="B5:C8"/>
    <mergeCell ref="D5:D6"/>
    <mergeCell ref="E5:F5"/>
    <mergeCell ref="G5:G6"/>
    <mergeCell ref="H5:I5"/>
    <mergeCell ref="J5:J6"/>
    <mergeCell ref="K5:L5"/>
    <mergeCell ref="B13:C13"/>
    <mergeCell ref="E6:F6"/>
    <mergeCell ref="H6:I6"/>
    <mergeCell ref="K6:L6"/>
    <mergeCell ref="D7:D8"/>
    <mergeCell ref="E7:E8"/>
    <mergeCell ref="H7:H8"/>
    <mergeCell ref="K7:K8"/>
    <mergeCell ref="B9:C9"/>
    <mergeCell ref="B10:C10"/>
    <mergeCell ref="D10:L10"/>
    <mergeCell ref="B11:C11"/>
    <mergeCell ref="B12:C12"/>
    <mergeCell ref="B14:C14"/>
    <mergeCell ref="A15:A19"/>
    <mergeCell ref="B15:B16"/>
    <mergeCell ref="C15:D15"/>
    <mergeCell ref="C17:C18"/>
    <mergeCell ref="C20:H20"/>
    <mergeCell ref="I20:L20"/>
    <mergeCell ref="E15:F15"/>
    <mergeCell ref="G15:H15"/>
    <mergeCell ref="I15:L16"/>
    <mergeCell ref="C16:D16"/>
    <mergeCell ref="E16:F16"/>
    <mergeCell ref="G16:H16"/>
    <mergeCell ref="E17:E18"/>
    <mergeCell ref="G17:G18"/>
    <mergeCell ref="I17:L17"/>
    <mergeCell ref="I18:L18"/>
    <mergeCell ref="I19:L19"/>
    <mergeCell ref="I24:J24"/>
    <mergeCell ref="K24:L24"/>
    <mergeCell ref="I21:J21"/>
    <mergeCell ref="K21:L21"/>
    <mergeCell ref="I22:J22"/>
    <mergeCell ref="K22:L22"/>
    <mergeCell ref="I23:J23"/>
    <mergeCell ref="K23:L23"/>
  </mergeCells>
  <pageMargins left="0.7" right="0.7" top="0.78740157499999996" bottom="0.78740157499999996" header="0.3" footer="0.3"/>
  <pageSetup paperSize="9" orientation="portrait" r:id="rId1"/>
  <headerFooter>
    <oddFooter xml:space="preserve">&amp;L&amp;10K2a-Blatt
Seite: &amp;P&amp;R&amp;10&amp;F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7BE5-0959-436B-98DA-A5757AA94734}">
  <sheetPr>
    <tabColor theme="7" tint="0.39997558519241921"/>
  </sheetPr>
  <dimension ref="A1:L22"/>
  <sheetViews>
    <sheetView showGridLines="0" zoomScaleNormal="100" workbookViewId="0">
      <selection activeCell="F1" sqref="F1:L2"/>
    </sheetView>
  </sheetViews>
  <sheetFormatPr baseColWidth="10" defaultColWidth="12.81640625" defaultRowHeight="13" x14ac:dyDescent="0.3"/>
  <cols>
    <col min="1" max="1" width="2.7265625" style="79" customWidth="1"/>
    <col min="2" max="4" width="8.26953125" style="79" customWidth="1"/>
    <col min="5" max="6" width="7.26953125" style="79" customWidth="1"/>
    <col min="7" max="7" width="8" style="79" customWidth="1"/>
    <col min="8" max="9" width="7.26953125" style="79" customWidth="1"/>
    <col min="10" max="10" width="8" style="79" customWidth="1"/>
    <col min="11" max="11" width="7.26953125" style="79" customWidth="1"/>
    <col min="12" max="12" width="7.7265625" style="79" customWidth="1"/>
    <col min="13" max="16384" width="12.81640625" style="79"/>
  </cols>
  <sheetData>
    <row r="1" spans="1:12" ht="18.5" x14ac:dyDescent="0.45">
      <c r="A1" s="76" t="s">
        <v>78</v>
      </c>
      <c r="B1" s="77"/>
      <c r="C1" s="77"/>
      <c r="D1" s="77"/>
      <c r="E1" s="78" t="s">
        <v>79</v>
      </c>
      <c r="F1" s="779" t="str">
        <f ca="1">"Tabellenblatt: "&amp;MID(CELL("dateiname",F1),SEARCH("]",CELL("dateiname",F1))+1,31)</f>
        <v>Tabellenblatt: K2-Unternehmensdaten</v>
      </c>
      <c r="G1" s="780"/>
      <c r="H1" s="780"/>
      <c r="I1" s="780"/>
      <c r="J1" s="780"/>
      <c r="K1" s="780"/>
      <c r="L1" s="780"/>
    </row>
    <row r="2" spans="1:12" ht="17.5" customHeight="1" x14ac:dyDescent="0.3">
      <c r="A2" s="782"/>
      <c r="B2" s="783"/>
      <c r="C2" s="783"/>
      <c r="D2" s="783"/>
      <c r="E2" s="784"/>
      <c r="F2" s="779"/>
      <c r="G2" s="780"/>
      <c r="H2" s="780"/>
      <c r="I2" s="781"/>
      <c r="J2" s="781"/>
      <c r="K2" s="781"/>
      <c r="L2" s="781"/>
    </row>
    <row r="3" spans="1:12" ht="17.5" customHeight="1" x14ac:dyDescent="0.3">
      <c r="A3" s="785"/>
      <c r="B3" s="786"/>
      <c r="C3" s="786"/>
      <c r="D3" s="786"/>
      <c r="E3" s="787"/>
      <c r="F3" s="80" t="s">
        <v>80</v>
      </c>
      <c r="G3" s="788"/>
      <c r="H3" s="789"/>
      <c r="I3" s="790" t="s">
        <v>25</v>
      </c>
      <c r="J3" s="791"/>
      <c r="K3" s="792"/>
      <c r="L3" s="793"/>
    </row>
    <row r="4" spans="1:12" ht="17.5" customHeight="1" thickBot="1" x14ac:dyDescent="0.35">
      <c r="A4" s="770"/>
      <c r="B4" s="771"/>
      <c r="C4" s="771"/>
      <c r="D4" s="771"/>
      <c r="E4" s="772"/>
      <c r="F4" s="81" t="s">
        <v>81</v>
      </c>
      <c r="G4" s="773"/>
      <c r="H4" s="773"/>
      <c r="I4" s="774" t="s">
        <v>82</v>
      </c>
      <c r="J4" s="774"/>
      <c r="K4" s="774"/>
      <c r="L4" s="774"/>
    </row>
    <row r="5" spans="1:12" ht="22.9" customHeight="1" x14ac:dyDescent="0.3">
      <c r="A5" s="762"/>
      <c r="B5" s="775" t="s">
        <v>83</v>
      </c>
      <c r="C5" s="776"/>
      <c r="D5" s="775" t="s">
        <v>84</v>
      </c>
      <c r="E5" s="775" t="s">
        <v>85</v>
      </c>
      <c r="F5" s="776"/>
      <c r="G5" s="762" t="s">
        <v>86</v>
      </c>
      <c r="H5" s="775" t="s">
        <v>87</v>
      </c>
      <c r="I5" s="776"/>
      <c r="J5" s="762" t="s">
        <v>88</v>
      </c>
      <c r="K5" s="775" t="s">
        <v>89</v>
      </c>
      <c r="L5" s="776"/>
    </row>
    <row r="6" spans="1:12" ht="36.4" customHeight="1" x14ac:dyDescent="0.3">
      <c r="A6" s="762"/>
      <c r="B6" s="740"/>
      <c r="C6" s="766"/>
      <c r="D6" s="740"/>
      <c r="E6" s="777" t="s">
        <v>90</v>
      </c>
      <c r="F6" s="778"/>
      <c r="G6" s="764"/>
      <c r="H6" s="740"/>
      <c r="I6" s="766"/>
      <c r="J6" s="764"/>
      <c r="K6" s="740"/>
      <c r="L6" s="766"/>
    </row>
    <row r="7" spans="1:12" ht="13.15" customHeight="1" x14ac:dyDescent="0.3">
      <c r="A7" s="762"/>
      <c r="B7" s="739"/>
      <c r="C7" s="765"/>
      <c r="D7" s="767" t="s">
        <v>91</v>
      </c>
      <c r="E7" s="767" t="s">
        <v>92</v>
      </c>
      <c r="F7" s="82" t="s">
        <v>93</v>
      </c>
      <c r="G7" s="82" t="s">
        <v>93</v>
      </c>
      <c r="H7" s="767" t="s">
        <v>94</v>
      </c>
      <c r="I7" s="82" t="s">
        <v>93</v>
      </c>
      <c r="J7" s="82" t="s">
        <v>93</v>
      </c>
      <c r="K7" s="767" t="s">
        <v>95</v>
      </c>
      <c r="L7" s="82" t="s">
        <v>93</v>
      </c>
    </row>
    <row r="8" spans="1:12" x14ac:dyDescent="0.3">
      <c r="A8" s="764"/>
      <c r="B8" s="740"/>
      <c r="C8" s="766"/>
      <c r="D8" s="768"/>
      <c r="E8" s="768"/>
      <c r="F8" s="83" t="s">
        <v>96</v>
      </c>
      <c r="G8" s="83" t="s">
        <v>97</v>
      </c>
      <c r="H8" s="768"/>
      <c r="I8" s="83" t="s">
        <v>98</v>
      </c>
      <c r="J8" s="83" t="s">
        <v>99</v>
      </c>
      <c r="K8" s="768"/>
      <c r="L8" s="83" t="s">
        <v>100</v>
      </c>
    </row>
    <row r="9" spans="1:12" ht="13.5" thickBot="1" x14ac:dyDescent="0.35">
      <c r="A9" s="84" t="s">
        <v>31</v>
      </c>
      <c r="B9" s="769" t="s">
        <v>101</v>
      </c>
      <c r="C9" s="769"/>
      <c r="D9" s="84" t="s">
        <v>102</v>
      </c>
      <c r="E9" s="84" t="s">
        <v>32</v>
      </c>
      <c r="F9" s="84" t="s">
        <v>33</v>
      </c>
      <c r="G9" s="84" t="s">
        <v>34</v>
      </c>
      <c r="H9" s="84" t="s">
        <v>35</v>
      </c>
      <c r="I9" s="84" t="s">
        <v>36</v>
      </c>
      <c r="J9" s="84" t="s">
        <v>37</v>
      </c>
      <c r="K9" s="84" t="s">
        <v>38</v>
      </c>
      <c r="L9" s="84" t="s">
        <v>39</v>
      </c>
    </row>
    <row r="10" spans="1:12" ht="24" customHeight="1" x14ac:dyDescent="0.3">
      <c r="A10" s="85">
        <v>1</v>
      </c>
      <c r="B10" s="760" t="str">
        <f>IF('Blatt 1 Grunddaten Gemeinkosten'!G$71=1,'Blatt 1 Grunddaten Gemeinkosten'!A79,'Blatt 1 Grunddaten Gemeinkosten'!A78)</f>
        <v>Alle Kostenarten</v>
      </c>
      <c r="C10" s="760"/>
      <c r="D10" s="86">
        <v>1</v>
      </c>
      <c r="E10" s="87">
        <f>'K2a-Unternehmensdaten'!K21</f>
        <v>8.9475690699546098E-2</v>
      </c>
      <c r="F10" s="86">
        <f>E10*D10</f>
        <v>8.9475690699546098E-2</v>
      </c>
      <c r="G10" s="86">
        <f>F10+D10</f>
        <v>1.0894756906995462</v>
      </c>
      <c r="H10" s="377">
        <f>IF('Blatt 1 Grunddaten Gemeinkosten'!G$71=1,'Blatt 1 Grunddaten Gemeinkosten'!E79,'Blatt 1 Grunddaten Gemeinkosten'!G78)</f>
        <v>7.1994473006558812E-2</v>
      </c>
      <c r="I10" s="86">
        <f>G10*H10</f>
        <v>7.8436228205370495E-2</v>
      </c>
      <c r="J10" s="86">
        <f>I10+G10</f>
        <v>1.1679119189049167</v>
      </c>
      <c r="K10" s="377"/>
      <c r="L10" s="86">
        <f>J10*K10</f>
        <v>0</v>
      </c>
    </row>
    <row r="11" spans="1:12" ht="24" customHeight="1" x14ac:dyDescent="0.3">
      <c r="A11" s="88">
        <v>2</v>
      </c>
      <c r="B11" s="760" t="str">
        <f>IF('Blatt 1 Grunddaten Gemeinkosten'!G$71=1,"",'Blatt 1 Grunddaten Gemeinkosten'!A75)</f>
        <v/>
      </c>
      <c r="C11" s="760"/>
      <c r="D11" s="89">
        <v>1</v>
      </c>
      <c r="E11" s="87" t="str">
        <f>IF('Blatt 1 Grunddaten Gemeinkosten'!G$71=1,"",'Blatt 1 Grunddaten Gemeinkosten'!M$66)</f>
        <v/>
      </c>
      <c r="F11" s="86">
        <f>IFERROR(E11*D11,0)</f>
        <v>0</v>
      </c>
      <c r="G11" s="86">
        <f>F11+D11</f>
        <v>1</v>
      </c>
      <c r="H11" s="377" t="str">
        <f>IF('Blatt 1 Grunddaten Gemeinkosten'!G$71=1,"",'Blatt 1 Grunddaten Gemeinkosten'!G75)</f>
        <v/>
      </c>
      <c r="I11" s="86">
        <f>IFERROR(G11*H11,0)</f>
        <v>0</v>
      </c>
      <c r="J11" s="86">
        <f>I11+G11</f>
        <v>1</v>
      </c>
      <c r="K11" s="377"/>
      <c r="L11" s="86">
        <f>J11*K11</f>
        <v>0</v>
      </c>
    </row>
    <row r="12" spans="1:12" ht="24" customHeight="1" x14ac:dyDescent="0.3">
      <c r="A12" s="88">
        <v>3</v>
      </c>
      <c r="B12" s="760" t="str">
        <f>IF('Blatt 1 Grunddaten Gemeinkosten'!G$71=1,"",'Blatt 1 Grunddaten Gemeinkosten'!A76)</f>
        <v/>
      </c>
      <c r="C12" s="760"/>
      <c r="D12" s="89">
        <v>1</v>
      </c>
      <c r="E12" s="87" t="str">
        <f>IF('Blatt 1 Grunddaten Gemeinkosten'!G$71=1,"",'Blatt 1 Grunddaten Gemeinkosten'!M$66)</f>
        <v/>
      </c>
      <c r="F12" s="86">
        <f t="shared" ref="F12:F13" si="0">IFERROR(E12*D12,0)</f>
        <v>0</v>
      </c>
      <c r="G12" s="86">
        <f t="shared" ref="G12:G13" si="1">F12+D12</f>
        <v>1</v>
      </c>
      <c r="H12" s="377" t="str">
        <f>IF('Blatt 1 Grunddaten Gemeinkosten'!G$71=1,"",'Blatt 1 Grunddaten Gemeinkosten'!G76)</f>
        <v/>
      </c>
      <c r="I12" s="86">
        <f t="shared" ref="I12:I13" si="2">IFERROR(G12*H12,0)</f>
        <v>0</v>
      </c>
      <c r="J12" s="86">
        <f t="shared" ref="J12:J13" si="3">I12+G12</f>
        <v>1</v>
      </c>
      <c r="K12" s="377"/>
      <c r="L12" s="86">
        <f t="shared" ref="L12:L13" si="4">J12*K12</f>
        <v>0</v>
      </c>
    </row>
    <row r="13" spans="1:12" ht="24" customHeight="1" thickBot="1" x14ac:dyDescent="0.35">
      <c r="A13" s="88">
        <v>4</v>
      </c>
      <c r="B13" s="760" t="str">
        <f>IF('Blatt 1 Grunddaten Gemeinkosten'!G$71=1,"",'Blatt 1 Grunddaten Gemeinkosten'!A77)</f>
        <v/>
      </c>
      <c r="C13" s="760"/>
      <c r="D13" s="89">
        <v>1</v>
      </c>
      <c r="E13" s="87" t="str">
        <f>IF('Blatt 1 Grunddaten Gemeinkosten'!G$71=1,"",'Blatt 1 Grunddaten Gemeinkosten'!M$66)</f>
        <v/>
      </c>
      <c r="F13" s="86">
        <f t="shared" si="0"/>
        <v>0</v>
      </c>
      <c r="G13" s="86">
        <f t="shared" si="1"/>
        <v>1</v>
      </c>
      <c r="H13" s="377" t="str">
        <f>IF('Blatt 1 Grunddaten Gemeinkosten'!G$71=1,"",'Blatt 1 Grunddaten Gemeinkosten'!G77)</f>
        <v/>
      </c>
      <c r="I13" s="86">
        <f t="shared" si="2"/>
        <v>0</v>
      </c>
      <c r="J13" s="86">
        <f t="shared" si="3"/>
        <v>1</v>
      </c>
      <c r="K13" s="377"/>
      <c r="L13" s="86">
        <f t="shared" si="4"/>
        <v>0</v>
      </c>
    </row>
    <row r="14" spans="1:12" ht="34.5" customHeight="1" x14ac:dyDescent="0.3">
      <c r="A14" s="761"/>
      <c r="B14" s="761" t="s">
        <v>103</v>
      </c>
      <c r="C14" s="739" t="s">
        <v>104</v>
      </c>
      <c r="D14" s="765"/>
      <c r="E14" s="739" t="s">
        <v>105</v>
      </c>
      <c r="F14" s="765"/>
      <c r="G14" s="739" t="s">
        <v>106</v>
      </c>
      <c r="H14" s="747" t="s">
        <v>107</v>
      </c>
      <c r="I14" s="748"/>
      <c r="J14" s="748"/>
      <c r="K14" s="748"/>
      <c r="L14" s="749"/>
    </row>
    <row r="15" spans="1:12" ht="25.4" customHeight="1" x14ac:dyDescent="0.3">
      <c r="A15" s="762"/>
      <c r="B15" s="764"/>
      <c r="C15" s="740"/>
      <c r="D15" s="766"/>
      <c r="E15" s="740"/>
      <c r="F15" s="766"/>
      <c r="G15" s="740"/>
      <c r="H15" s="750"/>
      <c r="I15" s="751"/>
      <c r="J15" s="751"/>
      <c r="K15" s="751"/>
      <c r="L15" s="752"/>
    </row>
    <row r="16" spans="1:12" ht="15" customHeight="1" x14ac:dyDescent="0.3">
      <c r="A16" s="762"/>
      <c r="B16" s="82" t="s">
        <v>93</v>
      </c>
      <c r="C16" s="767" t="s">
        <v>108</v>
      </c>
      <c r="D16" s="82" t="s">
        <v>93</v>
      </c>
      <c r="E16" s="767" t="s">
        <v>108</v>
      </c>
      <c r="F16" s="82" t="s">
        <v>93</v>
      </c>
      <c r="G16" s="90" t="s">
        <v>93</v>
      </c>
      <c r="H16" s="753"/>
      <c r="I16" s="754"/>
      <c r="J16" s="754"/>
      <c r="K16" s="754"/>
      <c r="L16" s="91" t="s">
        <v>109</v>
      </c>
    </row>
    <row r="17" spans="1:12" ht="15" customHeight="1" x14ac:dyDescent="0.3">
      <c r="A17" s="762"/>
      <c r="B17" s="83" t="s">
        <v>110</v>
      </c>
      <c r="C17" s="768"/>
      <c r="D17" s="83" t="s">
        <v>111</v>
      </c>
      <c r="E17" s="768"/>
      <c r="F17" s="83" t="s">
        <v>112</v>
      </c>
      <c r="G17" s="92" t="s">
        <v>113</v>
      </c>
      <c r="H17" s="753"/>
      <c r="I17" s="754"/>
      <c r="J17" s="754"/>
      <c r="K17" s="754"/>
      <c r="L17" s="93" t="s">
        <v>114</v>
      </c>
    </row>
    <row r="18" spans="1:12" ht="15.4" customHeight="1" thickBot="1" x14ac:dyDescent="0.35">
      <c r="A18" s="763"/>
      <c r="B18" s="84" t="s">
        <v>40</v>
      </c>
      <c r="C18" s="84" t="s">
        <v>41</v>
      </c>
      <c r="D18" s="84" t="s">
        <v>42</v>
      </c>
      <c r="E18" s="84" t="s">
        <v>43</v>
      </c>
      <c r="F18" s="84" t="s">
        <v>44</v>
      </c>
      <c r="G18" s="94" t="s">
        <v>45</v>
      </c>
      <c r="H18" s="755" t="s">
        <v>115</v>
      </c>
      <c r="I18" s="756"/>
      <c r="J18" s="756"/>
      <c r="K18" s="756"/>
      <c r="L18" s="95" t="s">
        <v>116</v>
      </c>
    </row>
    <row r="19" spans="1:12" ht="24.4" customHeight="1" x14ac:dyDescent="0.3">
      <c r="A19" s="85">
        <v>1</v>
      </c>
      <c r="B19" s="86">
        <f>L10+J10</f>
        <v>1.1679119189049167</v>
      </c>
      <c r="C19" s="377">
        <f>'Blatt 1 Grunddaten Gemeinkosten'!$M$75</f>
        <v>3.0689309797422657E-2</v>
      </c>
      <c r="D19" s="86">
        <f>B19*C19</f>
        <v>3.584241069537536E-2</v>
      </c>
      <c r="E19" s="377"/>
      <c r="F19" s="86">
        <f>B19*E19</f>
        <v>0</v>
      </c>
      <c r="G19" s="96">
        <f>B19+D19+F19</f>
        <v>1.2037543296002922</v>
      </c>
      <c r="H19" s="757" t="str">
        <f>IF(B10=0,"",B10)</f>
        <v>Alle Kostenarten</v>
      </c>
      <c r="I19" s="758"/>
      <c r="J19" s="758"/>
      <c r="K19" s="759"/>
      <c r="L19" s="97">
        <f>IF(H19&lt;&gt;"",G19-D10,"")</f>
        <v>0.20375432960029216</v>
      </c>
    </row>
    <row r="20" spans="1:12" ht="24.4" customHeight="1" x14ac:dyDescent="0.3">
      <c r="A20" s="88">
        <v>2</v>
      </c>
      <c r="B20" s="86">
        <f>L11+J11</f>
        <v>1</v>
      </c>
      <c r="C20" s="377" t="str">
        <f>IF('Blatt 1 Grunddaten Gemeinkosten'!G$71=1,"",'Blatt 1 Grunddaten Gemeinkosten'!M$75)</f>
        <v/>
      </c>
      <c r="D20" s="86">
        <f>IFERROR(B20*C20,0)</f>
        <v>0</v>
      </c>
      <c r="E20" s="377"/>
      <c r="F20" s="86">
        <f>IFERROR(B20*E20,0)</f>
        <v>0</v>
      </c>
      <c r="G20" s="96">
        <f t="shared" ref="G20:G22" si="5">B20+D20+F20</f>
        <v>1</v>
      </c>
      <c r="H20" s="741" t="str">
        <f>IF(B11=0,"",B11)</f>
        <v/>
      </c>
      <c r="I20" s="742"/>
      <c r="J20" s="742"/>
      <c r="K20" s="743"/>
      <c r="L20" s="98" t="str">
        <f>IF(H20&lt;&gt;"",G20-D11,"")</f>
        <v/>
      </c>
    </row>
    <row r="21" spans="1:12" ht="24.4" customHeight="1" x14ac:dyDescent="0.3">
      <c r="A21" s="88">
        <v>3</v>
      </c>
      <c r="B21" s="86">
        <f>L12+J12</f>
        <v>1</v>
      </c>
      <c r="C21" s="377" t="str">
        <f>IF('Blatt 1 Grunddaten Gemeinkosten'!G$71=1,"",'Blatt 1 Grunddaten Gemeinkosten'!M$75)</f>
        <v/>
      </c>
      <c r="D21" s="86">
        <f t="shared" ref="D21:D22" si="6">IFERROR(B21*C21,0)</f>
        <v>0</v>
      </c>
      <c r="E21" s="377"/>
      <c r="F21" s="86">
        <f t="shared" ref="F21:F22" si="7">IFERROR(B21*E21,0)</f>
        <v>0</v>
      </c>
      <c r="G21" s="96">
        <f t="shared" si="5"/>
        <v>1</v>
      </c>
      <c r="H21" s="744" t="str">
        <f>IF(B12=0,"",B12)</f>
        <v/>
      </c>
      <c r="I21" s="745"/>
      <c r="J21" s="745"/>
      <c r="K21" s="746"/>
      <c r="L21" s="99" t="str">
        <f>IF(H21&lt;&gt;"",G21-D12,"")</f>
        <v/>
      </c>
    </row>
    <row r="22" spans="1:12" ht="24.4" customHeight="1" x14ac:dyDescent="0.3">
      <c r="A22" s="88">
        <v>4</v>
      </c>
      <c r="B22" s="86">
        <f>L13+J13</f>
        <v>1</v>
      </c>
      <c r="C22" s="377" t="str">
        <f>IF('Blatt 1 Grunddaten Gemeinkosten'!G$71=1,"",'Blatt 1 Grunddaten Gemeinkosten'!M$75)</f>
        <v/>
      </c>
      <c r="D22" s="86">
        <f t="shared" si="6"/>
        <v>0</v>
      </c>
      <c r="E22" s="377"/>
      <c r="F22" s="86">
        <f t="shared" si="7"/>
        <v>0</v>
      </c>
      <c r="G22" s="96">
        <f t="shared" si="5"/>
        <v>1</v>
      </c>
      <c r="H22" s="741" t="str">
        <f>IF(B13=0,"",B13)</f>
        <v/>
      </c>
      <c r="I22" s="742"/>
      <c r="J22" s="742"/>
      <c r="K22" s="743"/>
      <c r="L22" s="98" t="str">
        <f>IF(H22&lt;&gt;"",G22-D13,"")</f>
        <v/>
      </c>
    </row>
  </sheetData>
  <sheetProtection sheet="1" selectLockedCells="1" selectUnlockedCells="1"/>
  <mergeCells count="42">
    <mergeCell ref="F1:L2"/>
    <mergeCell ref="A2:E2"/>
    <mergeCell ref="A3:E3"/>
    <mergeCell ref="G3:H3"/>
    <mergeCell ref="I3:J3"/>
    <mergeCell ref="K3:L3"/>
    <mergeCell ref="A4:E4"/>
    <mergeCell ref="G4:H4"/>
    <mergeCell ref="I4:L4"/>
    <mergeCell ref="A5:A8"/>
    <mergeCell ref="B5:C6"/>
    <mergeCell ref="D5:D6"/>
    <mergeCell ref="E5:F5"/>
    <mergeCell ref="G5:G6"/>
    <mergeCell ref="H5:I6"/>
    <mergeCell ref="J5:J6"/>
    <mergeCell ref="K5:L6"/>
    <mergeCell ref="E6:F6"/>
    <mergeCell ref="B7:C8"/>
    <mergeCell ref="D7:D8"/>
    <mergeCell ref="E7:E8"/>
    <mergeCell ref="H7:H8"/>
    <mergeCell ref="K7:K8"/>
    <mergeCell ref="B9:C9"/>
    <mergeCell ref="B10:C10"/>
    <mergeCell ref="B11:C11"/>
    <mergeCell ref="B12:C12"/>
    <mergeCell ref="B13:C13"/>
    <mergeCell ref="A14:A18"/>
    <mergeCell ref="B14:B15"/>
    <mergeCell ref="C14:D15"/>
    <mergeCell ref="E14:F15"/>
    <mergeCell ref="C16:C17"/>
    <mergeCell ref="E16:E17"/>
    <mergeCell ref="G14:G15"/>
    <mergeCell ref="H20:K20"/>
    <mergeCell ref="H21:K21"/>
    <mergeCell ref="H22:K22"/>
    <mergeCell ref="H14:L15"/>
    <mergeCell ref="H16:K17"/>
    <mergeCell ref="H18:K18"/>
    <mergeCell ref="H19:K19"/>
  </mergeCells>
  <dataValidations count="2">
    <dataValidation type="decimal" errorStyle="warning" allowBlank="1" showInputMessage="1" showErrorMessage="1" error="Hinweis: Wert erscheint hoch (oder ist negativ)!" sqref="H10:H13 E10:E13" xr:uid="{F72EA00E-E70D-4022-9A6B-692FEC41A008}">
      <formula1>0</formula1>
      <formula2>0.2</formula2>
    </dataValidation>
    <dataValidation type="decimal" errorStyle="warning" allowBlank="1" showInputMessage="1" showErrorMessage="1" error="Hinweis: Wert erscheint hoch (oder ist negativ)!" sqref="K10:K13 C19:C22 E19:E22" xr:uid="{3AF9C43C-6E08-472C-BFAE-F97F4EBF8DD7}">
      <formula1>0</formula1>
      <formula2>0.08</formula2>
    </dataValidation>
  </dataValidations>
  <pageMargins left="0.7" right="0.7" top="0.78740157499999996" bottom="0.78740157499999996" header="0.3" footer="0.3"/>
  <pageSetup paperSize="9" orientation="portrait" r:id="rId1"/>
  <headerFooter>
    <oddFooter>&amp;L&amp;10K2-Blatt
Seite: &amp;P&amp;R&amp;10&amp;F</oddFooter>
  </headerFooter>
  <ignoredErrors>
    <ignoredError sqref="B10:C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B5BA-E899-4450-941E-7059D769CC0B}">
  <sheetPr>
    <tabColor theme="6"/>
  </sheetPr>
  <dimension ref="A1:P46"/>
  <sheetViews>
    <sheetView showGridLines="0" zoomScaleNormal="100" workbookViewId="0">
      <selection activeCell="M36" sqref="M36:N36"/>
    </sheetView>
  </sheetViews>
  <sheetFormatPr baseColWidth="10" defaultRowHeight="14.5" x14ac:dyDescent="0.35"/>
  <cols>
    <col min="1" max="1" width="3" customWidth="1"/>
    <col min="2" max="5" width="5.26953125" customWidth="1"/>
    <col min="6" max="7" width="5.453125" customWidth="1"/>
    <col min="8" max="8" width="7" customWidth="1"/>
    <col min="9" max="14" width="5.453125" customWidth="1"/>
    <col min="15" max="16" width="6.453125" customWidth="1"/>
  </cols>
  <sheetData>
    <row r="1" spans="1:16" ht="18.5" x14ac:dyDescent="0.45">
      <c r="A1" s="107" t="s">
        <v>135</v>
      </c>
      <c r="B1" s="925" t="s">
        <v>136</v>
      </c>
      <c r="C1" s="925"/>
      <c r="D1" s="925"/>
      <c r="E1" s="925"/>
      <c r="F1" s="108" t="s">
        <v>137</v>
      </c>
      <c r="G1" s="926" t="str">
        <f ca="1">"Tabellenblatt: "&amp; MID(CELL("dateiname",G1),SEARCH("]",CELL("dateiname",G1))+1,31)</f>
        <v>Tabellenblatt:  K3-Unternehmensdaten</v>
      </c>
      <c r="H1" s="926"/>
      <c r="I1" s="926"/>
      <c r="J1" s="926"/>
      <c r="K1" s="926"/>
      <c r="L1" s="926"/>
      <c r="M1" s="926"/>
      <c r="N1" s="926"/>
      <c r="O1" s="926"/>
      <c r="P1" s="927"/>
    </row>
    <row r="2" spans="1:16" ht="14.25" customHeight="1" x14ac:dyDescent="0.35">
      <c r="A2" s="928"/>
      <c r="B2" s="930" t="s">
        <v>138</v>
      </c>
      <c r="C2" s="931"/>
      <c r="D2" s="931"/>
      <c r="E2" s="931"/>
      <c r="G2" s="581"/>
      <c r="H2" s="581"/>
      <c r="I2" s="581"/>
      <c r="J2" s="582"/>
      <c r="K2" s="871" t="s">
        <v>139</v>
      </c>
      <c r="L2" s="872"/>
      <c r="M2" s="872"/>
      <c r="N2" s="872"/>
      <c r="O2" s="872"/>
      <c r="P2" s="934"/>
    </row>
    <row r="3" spans="1:16" x14ac:dyDescent="0.35">
      <c r="A3" s="929"/>
      <c r="B3" s="932"/>
      <c r="C3" s="933"/>
      <c r="D3" s="933"/>
      <c r="E3" s="933"/>
      <c r="F3" s="583"/>
      <c r="G3" s="583"/>
      <c r="H3" s="583"/>
      <c r="I3" s="583"/>
      <c r="J3" s="584"/>
      <c r="K3" s="806"/>
      <c r="L3" s="807"/>
      <c r="M3" s="807"/>
      <c r="N3" s="807"/>
      <c r="O3" s="807"/>
      <c r="P3" s="909"/>
    </row>
    <row r="4" spans="1:16" x14ac:dyDescent="0.35">
      <c r="A4" s="929"/>
      <c r="B4" s="390" t="s">
        <v>80</v>
      </c>
      <c r="C4" s="935"/>
      <c r="D4" s="935"/>
      <c r="E4" s="936"/>
      <c r="F4" s="390" t="s">
        <v>81</v>
      </c>
      <c r="G4" s="935" t="s">
        <v>264</v>
      </c>
      <c r="H4" s="935"/>
      <c r="I4" s="935"/>
      <c r="J4" s="936"/>
      <c r="K4" s="937"/>
      <c r="L4" s="938"/>
      <c r="M4" s="938"/>
      <c r="N4" s="938"/>
      <c r="O4" s="938"/>
      <c r="P4" s="939"/>
    </row>
    <row r="5" spans="1:16" x14ac:dyDescent="0.35">
      <c r="A5" s="929"/>
      <c r="B5" s="950" t="s">
        <v>140</v>
      </c>
      <c r="C5" s="951"/>
      <c r="D5" s="951"/>
      <c r="E5" s="109" t="s">
        <v>265</v>
      </c>
      <c r="F5" s="952" t="s">
        <v>27</v>
      </c>
      <c r="G5" s="952"/>
      <c r="H5" s="952"/>
      <c r="I5" s="952"/>
      <c r="J5" s="109" t="s">
        <v>265</v>
      </c>
      <c r="K5" s="937"/>
      <c r="L5" s="938"/>
      <c r="M5" s="938"/>
      <c r="N5" s="938"/>
      <c r="O5" s="938"/>
      <c r="P5" s="939"/>
    </row>
    <row r="6" spans="1:16" x14ac:dyDescent="0.35">
      <c r="A6" s="929"/>
      <c r="B6" s="953" t="s">
        <v>141</v>
      </c>
      <c r="C6" s="954"/>
      <c r="D6" s="954"/>
      <c r="E6" s="110"/>
      <c r="F6" s="871" t="s">
        <v>28</v>
      </c>
      <c r="G6" s="872"/>
      <c r="H6" s="872"/>
      <c r="I6" s="872"/>
      <c r="J6" s="111"/>
      <c r="K6" s="955" t="s">
        <v>25</v>
      </c>
      <c r="L6" s="955"/>
      <c r="M6" s="956"/>
      <c r="N6" s="956"/>
      <c r="O6" s="956"/>
      <c r="P6" s="957"/>
    </row>
    <row r="7" spans="1:16" x14ac:dyDescent="0.35">
      <c r="A7" s="929"/>
      <c r="B7" s="940" t="s">
        <v>142</v>
      </c>
      <c r="C7" s="941"/>
      <c r="D7" s="941"/>
      <c r="E7" s="941"/>
      <c r="F7" s="942" t="s">
        <v>143</v>
      </c>
      <c r="G7" s="943"/>
      <c r="H7" s="943"/>
      <c r="I7" s="943"/>
      <c r="J7" s="112"/>
      <c r="K7" s="944" t="s">
        <v>144</v>
      </c>
      <c r="L7" s="944"/>
      <c r="M7" s="944"/>
      <c r="N7" s="944"/>
      <c r="O7" s="944"/>
      <c r="P7" s="945"/>
    </row>
    <row r="8" spans="1:16" ht="15" thickBot="1" x14ac:dyDescent="0.4">
      <c r="A8" s="929"/>
      <c r="B8" s="812"/>
      <c r="C8" s="813"/>
      <c r="D8" s="813"/>
      <c r="E8" s="813"/>
      <c r="F8" s="813"/>
      <c r="G8" s="813"/>
      <c r="H8" s="813"/>
      <c r="I8" s="813"/>
      <c r="J8" s="813"/>
      <c r="K8" s="813"/>
      <c r="L8" s="911"/>
      <c r="M8" s="946" t="s">
        <v>145</v>
      </c>
      <c r="N8" s="947"/>
      <c r="O8" s="948"/>
      <c r="P8" s="949"/>
    </row>
    <row r="9" spans="1:16" x14ac:dyDescent="0.35">
      <c r="A9" s="113">
        <v>1</v>
      </c>
      <c r="B9" s="843" t="s">
        <v>146</v>
      </c>
      <c r="C9" s="844"/>
      <c r="D9" s="844"/>
      <c r="E9" s="913"/>
      <c r="F9" s="914" t="s">
        <v>147</v>
      </c>
      <c r="G9" s="915"/>
      <c r="H9" s="391" t="s">
        <v>148</v>
      </c>
      <c r="I9" s="916" t="s">
        <v>149</v>
      </c>
      <c r="J9" s="917"/>
      <c r="K9" s="918" t="s">
        <v>150</v>
      </c>
      <c r="L9" s="918"/>
      <c r="M9" s="918"/>
      <c r="N9" s="918"/>
      <c r="O9" s="918"/>
      <c r="P9" s="114"/>
    </row>
    <row r="10" spans="1:16" x14ac:dyDescent="0.35">
      <c r="A10" s="115" t="s">
        <v>151</v>
      </c>
      <c r="B10" s="919"/>
      <c r="C10" s="920"/>
      <c r="D10" s="920"/>
      <c r="E10" s="921"/>
      <c r="F10" s="922"/>
      <c r="G10" s="922"/>
      <c r="H10" s="116"/>
      <c r="I10" s="810"/>
      <c r="J10" s="811"/>
      <c r="K10" s="923" t="s">
        <v>152</v>
      </c>
      <c r="L10" s="923"/>
      <c r="M10" s="923"/>
      <c r="N10" s="924"/>
      <c r="O10" s="117" t="s">
        <v>153</v>
      </c>
      <c r="P10" s="118" t="s">
        <v>30</v>
      </c>
    </row>
    <row r="11" spans="1:16" x14ac:dyDescent="0.35">
      <c r="A11" s="115" t="s">
        <v>154</v>
      </c>
      <c r="B11" s="905"/>
      <c r="C11" s="906"/>
      <c r="D11" s="906"/>
      <c r="E11" s="907"/>
      <c r="F11" s="810"/>
      <c r="G11" s="811"/>
      <c r="H11" s="116"/>
      <c r="I11" s="810"/>
      <c r="J11" s="908"/>
      <c r="K11" s="858"/>
      <c r="L11" s="859"/>
      <c r="M11" s="859"/>
      <c r="N11" s="912"/>
      <c r="O11" s="119"/>
      <c r="P11" s="120"/>
    </row>
    <row r="12" spans="1:16" x14ac:dyDescent="0.35">
      <c r="A12" s="115" t="s">
        <v>155</v>
      </c>
      <c r="B12" s="905"/>
      <c r="C12" s="906"/>
      <c r="D12" s="906"/>
      <c r="E12" s="907"/>
      <c r="F12" s="810"/>
      <c r="G12" s="811"/>
      <c r="H12" s="116"/>
      <c r="I12" s="810"/>
      <c r="J12" s="908"/>
      <c r="K12" s="806" t="s">
        <v>266</v>
      </c>
      <c r="L12" s="807"/>
      <c r="M12" s="807"/>
      <c r="N12" s="909"/>
      <c r="O12" s="119" t="s">
        <v>266</v>
      </c>
      <c r="P12" s="120" t="s">
        <v>266</v>
      </c>
    </row>
    <row r="13" spans="1:16" x14ac:dyDescent="0.35">
      <c r="A13" s="115" t="s">
        <v>156</v>
      </c>
      <c r="B13" s="905"/>
      <c r="C13" s="906"/>
      <c r="D13" s="906"/>
      <c r="E13" s="907"/>
      <c r="F13" s="810"/>
      <c r="G13" s="811"/>
      <c r="H13" s="116"/>
      <c r="I13" s="810"/>
      <c r="J13" s="908"/>
      <c r="K13" s="806" t="s">
        <v>266</v>
      </c>
      <c r="L13" s="807"/>
      <c r="M13" s="807"/>
      <c r="N13" s="909"/>
      <c r="O13" s="119" t="s">
        <v>266</v>
      </c>
      <c r="P13" s="120" t="s">
        <v>266</v>
      </c>
    </row>
    <row r="14" spans="1:16" x14ac:dyDescent="0.35">
      <c r="A14" s="115" t="s">
        <v>157</v>
      </c>
      <c r="B14" s="905"/>
      <c r="C14" s="906"/>
      <c r="D14" s="906"/>
      <c r="E14" s="907"/>
      <c r="F14" s="810"/>
      <c r="G14" s="811"/>
      <c r="H14" s="121"/>
      <c r="I14" s="810"/>
      <c r="J14" s="908"/>
      <c r="K14" s="806" t="s">
        <v>266</v>
      </c>
      <c r="L14" s="807"/>
      <c r="M14" s="807"/>
      <c r="N14" s="909"/>
      <c r="O14" s="119" t="s">
        <v>266</v>
      </c>
      <c r="P14" s="120" t="s">
        <v>266</v>
      </c>
    </row>
    <row r="15" spans="1:16" x14ac:dyDescent="0.35">
      <c r="A15" s="115" t="s">
        <v>158</v>
      </c>
      <c r="B15" s="905"/>
      <c r="C15" s="906"/>
      <c r="D15" s="906"/>
      <c r="E15" s="907"/>
      <c r="F15" s="810"/>
      <c r="G15" s="811"/>
      <c r="H15" s="121"/>
      <c r="I15" s="810"/>
      <c r="J15" s="908"/>
      <c r="K15" s="806" t="s">
        <v>266</v>
      </c>
      <c r="L15" s="807"/>
      <c r="M15" s="807"/>
      <c r="N15" s="909"/>
      <c r="O15" s="119" t="s">
        <v>266</v>
      </c>
      <c r="P15" s="120" t="s">
        <v>266</v>
      </c>
    </row>
    <row r="16" spans="1:16" x14ac:dyDescent="0.35">
      <c r="A16" s="115" t="s">
        <v>159</v>
      </c>
      <c r="B16" s="905"/>
      <c r="C16" s="906"/>
      <c r="D16" s="906"/>
      <c r="E16" s="907"/>
      <c r="F16" s="810"/>
      <c r="G16" s="811"/>
      <c r="H16" s="121"/>
      <c r="I16" s="810"/>
      <c r="J16" s="908"/>
      <c r="K16" s="806"/>
      <c r="L16" s="807"/>
      <c r="M16" s="807"/>
      <c r="N16" s="909"/>
      <c r="O16" s="122"/>
      <c r="P16" s="123"/>
    </row>
    <row r="17" spans="1:16" x14ac:dyDescent="0.35">
      <c r="A17" s="115" t="s">
        <v>160</v>
      </c>
      <c r="B17" s="905"/>
      <c r="C17" s="906"/>
      <c r="D17" s="906"/>
      <c r="E17" s="907"/>
      <c r="F17" s="810"/>
      <c r="G17" s="811"/>
      <c r="H17" s="121"/>
      <c r="I17" s="810"/>
      <c r="J17" s="908"/>
      <c r="K17" s="806"/>
      <c r="L17" s="807"/>
      <c r="M17" s="807"/>
      <c r="N17" s="909"/>
      <c r="O17" s="124"/>
      <c r="P17" s="123"/>
    </row>
    <row r="18" spans="1:16" ht="15" thickBot="1" x14ac:dyDescent="0.4">
      <c r="A18" s="115" t="s">
        <v>161</v>
      </c>
      <c r="B18" s="905"/>
      <c r="C18" s="906"/>
      <c r="D18" s="906"/>
      <c r="E18" s="907"/>
      <c r="F18" s="816"/>
      <c r="G18" s="817"/>
      <c r="H18" s="121"/>
      <c r="I18" s="816"/>
      <c r="J18" s="910"/>
      <c r="K18" s="812"/>
      <c r="L18" s="813"/>
      <c r="M18" s="813"/>
      <c r="N18" s="911"/>
      <c r="O18" s="125"/>
      <c r="P18" s="126"/>
    </row>
    <row r="19" spans="1:16" ht="15" thickBot="1" x14ac:dyDescent="0.4">
      <c r="A19" s="115">
        <v>2</v>
      </c>
      <c r="B19" s="894" t="s">
        <v>162</v>
      </c>
      <c r="C19" s="895"/>
      <c r="D19" s="895"/>
      <c r="E19" s="895"/>
      <c r="F19" s="895"/>
      <c r="G19" s="895"/>
      <c r="H19" s="127"/>
      <c r="I19" s="896">
        <v>0</v>
      </c>
      <c r="J19" s="897"/>
      <c r="K19" s="898" t="s">
        <v>163</v>
      </c>
      <c r="L19" s="898"/>
      <c r="M19" s="898"/>
      <c r="N19" s="898"/>
      <c r="O19" s="898"/>
      <c r="P19" s="128"/>
    </row>
    <row r="20" spans="1:16" x14ac:dyDescent="0.35">
      <c r="A20" s="115"/>
      <c r="B20" s="899"/>
      <c r="C20" s="900"/>
      <c r="D20" s="900"/>
      <c r="E20" s="900"/>
      <c r="F20" s="900"/>
      <c r="G20" s="900"/>
      <c r="H20" s="900"/>
      <c r="I20" s="900"/>
      <c r="J20" s="900"/>
      <c r="K20" s="900"/>
      <c r="L20" s="901"/>
      <c r="M20" s="902" t="s">
        <v>31</v>
      </c>
      <c r="N20" s="903"/>
      <c r="O20" s="904" t="s">
        <v>101</v>
      </c>
      <c r="P20" s="903"/>
    </row>
    <row r="21" spans="1:16" x14ac:dyDescent="0.35">
      <c r="A21" s="115">
        <v>3</v>
      </c>
      <c r="B21" s="129" t="s">
        <v>162</v>
      </c>
      <c r="C21" s="130"/>
      <c r="D21" s="130"/>
      <c r="E21" s="130"/>
      <c r="F21" s="130"/>
      <c r="G21" s="130"/>
      <c r="H21" s="882"/>
      <c r="I21" s="882"/>
      <c r="J21" s="882"/>
      <c r="K21" s="882"/>
      <c r="L21" s="882"/>
      <c r="M21" s="882"/>
      <c r="N21" s="883"/>
      <c r="O21" s="884">
        <f>'Blatt 2 Grunddaten Lohnstruktur'!J8</f>
        <v>14.694305956441879</v>
      </c>
      <c r="P21" s="885"/>
    </row>
    <row r="22" spans="1:16" ht="15" thickBot="1" x14ac:dyDescent="0.4">
      <c r="A22" s="115">
        <v>4</v>
      </c>
      <c r="B22" s="886" t="s">
        <v>164</v>
      </c>
      <c r="C22" s="887"/>
      <c r="D22" s="887"/>
      <c r="E22" s="887"/>
      <c r="F22" s="887"/>
      <c r="G22" s="887"/>
      <c r="H22" s="888" t="s">
        <v>165</v>
      </c>
      <c r="I22" s="888"/>
      <c r="J22" s="889"/>
      <c r="K22" s="862"/>
      <c r="L22" s="863"/>
      <c r="M22" s="890"/>
      <c r="N22" s="891"/>
      <c r="O22" s="892">
        <v>0</v>
      </c>
      <c r="P22" s="893"/>
    </row>
    <row r="23" spans="1:16" x14ac:dyDescent="0.35">
      <c r="A23" s="115">
        <v>5</v>
      </c>
      <c r="B23" s="866" t="s">
        <v>166</v>
      </c>
      <c r="C23" s="867"/>
      <c r="D23" s="867"/>
      <c r="E23" s="867"/>
      <c r="F23" s="867"/>
      <c r="G23" s="867"/>
      <c r="H23" s="868" t="s">
        <v>167</v>
      </c>
      <c r="I23" s="868"/>
      <c r="J23" s="868"/>
      <c r="K23" s="868"/>
      <c r="L23" s="868"/>
      <c r="M23" s="868"/>
      <c r="N23" s="879"/>
      <c r="O23" s="869">
        <f>SUM(O21:P22)</f>
        <v>14.694305956441879</v>
      </c>
      <c r="P23" s="870"/>
    </row>
    <row r="24" spans="1:16" x14ac:dyDescent="0.35">
      <c r="A24" s="115">
        <v>6</v>
      </c>
      <c r="B24" s="871" t="s">
        <v>168</v>
      </c>
      <c r="C24" s="872"/>
      <c r="D24" s="872"/>
      <c r="E24" s="872"/>
      <c r="F24" s="872"/>
      <c r="G24" s="872"/>
      <c r="H24" s="873" t="s">
        <v>169</v>
      </c>
      <c r="I24" s="873"/>
      <c r="J24" s="874"/>
      <c r="K24" s="880">
        <f>'Blatt 2 Grunddaten Lohnstruktur'!L12</f>
        <v>0.15625</v>
      </c>
      <c r="L24" s="881"/>
      <c r="M24" s="877"/>
      <c r="N24" s="878"/>
      <c r="O24" s="810">
        <f>K24*O23</f>
        <v>2.2959853056940434</v>
      </c>
      <c r="P24" s="811"/>
    </row>
    <row r="25" spans="1:16" x14ac:dyDescent="0.35">
      <c r="A25" s="115">
        <v>7</v>
      </c>
      <c r="B25" s="871" t="s">
        <v>170</v>
      </c>
      <c r="C25" s="872"/>
      <c r="D25" s="872"/>
      <c r="E25" s="872"/>
      <c r="F25" s="872"/>
      <c r="G25" s="872"/>
      <c r="H25" s="873" t="s">
        <v>169</v>
      </c>
      <c r="I25" s="873"/>
      <c r="J25" s="874"/>
      <c r="K25" s="875">
        <f>'Blatt 2 Grunddaten Lohnstruktur'!L14</f>
        <v>3.125E-2</v>
      </c>
      <c r="L25" s="876"/>
      <c r="M25" s="877"/>
      <c r="N25" s="878"/>
      <c r="O25" s="810">
        <f>K25*O23</f>
        <v>0.4591970611388087</v>
      </c>
      <c r="P25" s="811"/>
    </row>
    <row r="26" spans="1:16" x14ac:dyDescent="0.35">
      <c r="A26" s="115">
        <v>8</v>
      </c>
      <c r="B26" s="871" t="s">
        <v>171</v>
      </c>
      <c r="C26" s="872"/>
      <c r="D26" s="872"/>
      <c r="E26" s="872"/>
      <c r="F26" s="872"/>
      <c r="G26" s="872"/>
      <c r="H26" s="873" t="s">
        <v>169</v>
      </c>
      <c r="I26" s="873"/>
      <c r="J26" s="874"/>
      <c r="K26" s="875">
        <f>'Blatt 2 Grunddaten Lohnstruktur'!L13</f>
        <v>1.8749999999999999E-2</v>
      </c>
      <c r="L26" s="876"/>
      <c r="M26" s="877"/>
      <c r="N26" s="878"/>
      <c r="O26" s="810">
        <f>K26*O23</f>
        <v>0.27551823668328523</v>
      </c>
      <c r="P26" s="811"/>
    </row>
    <row r="27" spans="1:16" ht="15" thickBot="1" x14ac:dyDescent="0.4">
      <c r="A27" s="115">
        <v>9</v>
      </c>
      <c r="B27" s="159" t="s">
        <v>172</v>
      </c>
      <c r="C27" s="160"/>
      <c r="D27" s="160"/>
      <c r="E27" s="160"/>
      <c r="F27" s="160"/>
      <c r="G27" s="160"/>
      <c r="H27" s="160"/>
      <c r="I27" s="160"/>
      <c r="J27" s="160"/>
      <c r="K27" s="875">
        <f>'Blatt 2 Grunddaten Lohnstruktur'!L15</f>
        <v>1.5625E-2</v>
      </c>
      <c r="L27" s="876"/>
      <c r="M27" s="160"/>
      <c r="N27" s="161"/>
      <c r="O27" s="816">
        <f>K27*O23</f>
        <v>0.22959853056940435</v>
      </c>
      <c r="P27" s="817"/>
    </row>
    <row r="28" spans="1:16" x14ac:dyDescent="0.35">
      <c r="A28" s="115">
        <v>10</v>
      </c>
      <c r="B28" s="866" t="s">
        <v>173</v>
      </c>
      <c r="C28" s="867"/>
      <c r="D28" s="867"/>
      <c r="E28" s="867"/>
      <c r="F28" s="867"/>
      <c r="G28" s="867"/>
      <c r="H28" s="868" t="s">
        <v>174</v>
      </c>
      <c r="I28" s="868"/>
      <c r="J28" s="868"/>
      <c r="K28" s="868"/>
      <c r="L28" s="868"/>
      <c r="M28" s="868"/>
      <c r="N28" s="879"/>
      <c r="O28" s="869">
        <f>SUM(O23:P27)</f>
        <v>17.954605090527423</v>
      </c>
      <c r="P28" s="870"/>
    </row>
    <row r="29" spans="1:16" x14ac:dyDescent="0.35">
      <c r="A29" s="115">
        <v>11</v>
      </c>
      <c r="B29" s="162" t="s">
        <v>175</v>
      </c>
      <c r="C29" s="140"/>
      <c r="D29" s="140"/>
      <c r="E29" s="140"/>
      <c r="F29" s="140"/>
      <c r="G29" s="140"/>
      <c r="H29" s="140"/>
      <c r="I29" s="140"/>
      <c r="J29" s="140"/>
      <c r="K29" s="875">
        <f>'Blatt 2 Grunddaten Lohnstruktur'!L18</f>
        <v>5.6265984654731455E-2</v>
      </c>
      <c r="L29" s="876"/>
      <c r="M29" s="140"/>
      <c r="N29" s="140"/>
      <c r="O29" s="810">
        <f>K29*O28</f>
        <v>1.0102335345053792</v>
      </c>
      <c r="P29" s="811"/>
    </row>
    <row r="30" spans="1:16" x14ac:dyDescent="0.35">
      <c r="A30" s="115">
        <v>12</v>
      </c>
      <c r="B30" s="871" t="s">
        <v>176</v>
      </c>
      <c r="C30" s="872"/>
      <c r="D30" s="872"/>
      <c r="E30" s="872"/>
      <c r="F30" s="872"/>
      <c r="G30" s="872"/>
      <c r="H30" s="873" t="s">
        <v>177</v>
      </c>
      <c r="I30" s="873"/>
      <c r="J30" s="874"/>
      <c r="K30" s="875">
        <f>'Blatt 2 Grunddaten Lohnstruktur'!J31</f>
        <v>0.29110000000000003</v>
      </c>
      <c r="L30" s="876"/>
      <c r="M30" s="877"/>
      <c r="N30" s="878"/>
      <c r="O30" s="810">
        <f>K30*O28</f>
        <v>5.2265855418525335</v>
      </c>
      <c r="P30" s="811"/>
    </row>
    <row r="31" spans="1:16" x14ac:dyDescent="0.35">
      <c r="A31" s="115">
        <v>13</v>
      </c>
      <c r="B31" s="871" t="s">
        <v>178</v>
      </c>
      <c r="C31" s="872"/>
      <c r="D31" s="872"/>
      <c r="E31" s="872"/>
      <c r="F31" s="872"/>
      <c r="G31" s="872"/>
      <c r="H31" s="873" t="s">
        <v>177</v>
      </c>
      <c r="I31" s="873"/>
      <c r="J31" s="874"/>
      <c r="K31" s="875">
        <f>O31/O28</f>
        <v>0.80097161125319627</v>
      </c>
      <c r="L31" s="876"/>
      <c r="M31" s="877"/>
      <c r="N31" s="878"/>
      <c r="O31" s="810">
        <f>O33-O32-O30-O29-O28</f>
        <v>14.38112896877459</v>
      </c>
      <c r="P31" s="811"/>
    </row>
    <row r="32" spans="1:16" ht="15" thickBot="1" x14ac:dyDescent="0.4">
      <c r="A32" s="115">
        <v>14</v>
      </c>
      <c r="B32" s="860" t="s">
        <v>179</v>
      </c>
      <c r="C32" s="861"/>
      <c r="D32" s="861"/>
      <c r="E32" s="861"/>
      <c r="F32" s="861"/>
      <c r="G32" s="861"/>
      <c r="H32" s="794" t="s">
        <v>201</v>
      </c>
      <c r="I32" s="794"/>
      <c r="J32" s="795"/>
      <c r="K32" s="862"/>
      <c r="L32" s="863"/>
      <c r="M32" s="864"/>
      <c r="N32" s="865"/>
      <c r="O32" s="816">
        <f>K32*O28</f>
        <v>0</v>
      </c>
      <c r="P32" s="817"/>
    </row>
    <row r="33" spans="1:16" x14ac:dyDescent="0.35">
      <c r="A33" s="115">
        <v>15</v>
      </c>
      <c r="B33" s="866" t="s">
        <v>180</v>
      </c>
      <c r="C33" s="867"/>
      <c r="D33" s="867"/>
      <c r="E33" s="867"/>
      <c r="F33" s="867"/>
      <c r="G33" s="867"/>
      <c r="H33" s="868" t="s">
        <v>181</v>
      </c>
      <c r="I33" s="868"/>
      <c r="J33" s="868"/>
      <c r="K33" s="868"/>
      <c r="L33" s="868"/>
      <c r="M33" s="868"/>
      <c r="N33" s="868"/>
      <c r="O33" s="869">
        <f>'Blatt 2 Grunddaten Lohnstruktur'!J29</f>
        <v>38.57255313565993</v>
      </c>
      <c r="P33" s="870"/>
    </row>
    <row r="34" spans="1:16" x14ac:dyDescent="0.35">
      <c r="A34" s="115">
        <v>16</v>
      </c>
      <c r="B34" s="837" t="s">
        <v>63</v>
      </c>
      <c r="C34" s="838"/>
      <c r="D34" s="838"/>
      <c r="E34" s="838"/>
      <c r="F34" s="838"/>
      <c r="G34" s="838"/>
      <c r="H34" s="839" t="s">
        <v>182</v>
      </c>
      <c r="I34" s="839"/>
      <c r="J34" s="840"/>
      <c r="K34" s="841">
        <f>'Blatt 1 Grunddaten Gemeinkosten'!H66</f>
        <v>7.6753246753246754E-2</v>
      </c>
      <c r="L34" s="842"/>
      <c r="M34" s="843"/>
      <c r="N34" s="844"/>
      <c r="O34" s="845">
        <f>K34*O33</f>
        <v>2.9605686887240283</v>
      </c>
      <c r="P34" s="846"/>
    </row>
    <row r="35" spans="1:16" ht="24.4" customHeight="1" x14ac:dyDescent="0.35">
      <c r="A35" s="115">
        <v>17</v>
      </c>
      <c r="B35" s="847" t="s">
        <v>183</v>
      </c>
      <c r="C35" s="848"/>
      <c r="D35" s="848"/>
      <c r="E35" s="848"/>
      <c r="F35" s="848"/>
      <c r="G35" s="848"/>
      <c r="H35" s="848"/>
      <c r="I35" s="848"/>
      <c r="J35" s="849"/>
      <c r="K35" s="850" t="s">
        <v>184</v>
      </c>
      <c r="L35" s="851"/>
      <c r="M35" s="850" t="s">
        <v>185</v>
      </c>
      <c r="N35" s="851"/>
      <c r="O35" s="852"/>
      <c r="P35" s="853"/>
    </row>
    <row r="36" spans="1:16" x14ac:dyDescent="0.35">
      <c r="A36" s="131" t="s">
        <v>186</v>
      </c>
      <c r="B36" s="858" t="s">
        <v>202</v>
      </c>
      <c r="C36" s="859"/>
      <c r="D36" s="859"/>
      <c r="E36" s="859"/>
      <c r="F36" s="859"/>
      <c r="G36" s="859"/>
      <c r="H36" s="859"/>
      <c r="I36" s="859"/>
      <c r="J36" s="859"/>
      <c r="K36" s="802">
        <f>'Blatt 1 Grunddaten Gemeinkosten'!I66</f>
        <v>1.7316017316017316E-2</v>
      </c>
      <c r="L36" s="803"/>
      <c r="M36" s="804">
        <f>K36*O33</f>
        <v>0.66792299802008537</v>
      </c>
      <c r="N36" s="805"/>
      <c r="O36" s="854"/>
      <c r="P36" s="855"/>
    </row>
    <row r="37" spans="1:16" x14ac:dyDescent="0.35">
      <c r="A37" s="131" t="s">
        <v>187</v>
      </c>
      <c r="B37" s="806"/>
      <c r="C37" s="807"/>
      <c r="D37" s="807"/>
      <c r="E37" s="807"/>
      <c r="F37" s="807"/>
      <c r="G37" s="807"/>
      <c r="H37" s="807"/>
      <c r="I37" s="807"/>
      <c r="J37" s="807"/>
      <c r="K37" s="808"/>
      <c r="L37" s="809"/>
      <c r="M37" s="810"/>
      <c r="N37" s="811"/>
      <c r="O37" s="854"/>
      <c r="P37" s="855"/>
    </row>
    <row r="38" spans="1:16" ht="15" thickBot="1" x14ac:dyDescent="0.4">
      <c r="A38" s="131" t="s">
        <v>188</v>
      </c>
      <c r="B38" s="812"/>
      <c r="C38" s="813"/>
      <c r="D38" s="813"/>
      <c r="E38" s="813"/>
      <c r="F38" s="813"/>
      <c r="G38" s="813"/>
      <c r="H38" s="813"/>
      <c r="I38" s="813"/>
      <c r="J38" s="813"/>
      <c r="K38" s="814"/>
      <c r="L38" s="815"/>
      <c r="M38" s="816"/>
      <c r="N38" s="817"/>
      <c r="O38" s="856"/>
      <c r="P38" s="857"/>
    </row>
    <row r="39" spans="1:16" ht="15" thickBot="1" x14ac:dyDescent="0.4">
      <c r="A39" s="132">
        <v>18</v>
      </c>
      <c r="B39" s="133" t="s">
        <v>189</v>
      </c>
      <c r="C39" s="134"/>
      <c r="D39" s="134"/>
      <c r="E39" s="134"/>
      <c r="F39" s="135"/>
      <c r="G39" s="135"/>
      <c r="H39" s="136"/>
      <c r="I39" s="794" t="s">
        <v>190</v>
      </c>
      <c r="J39" s="794"/>
      <c r="K39" s="794"/>
      <c r="L39" s="795"/>
      <c r="M39" s="796">
        <f>IF(SUM(M36:N38)&gt;0,SUM(M36:N38),"")</f>
        <v>0.66792299802008537</v>
      </c>
      <c r="N39" s="797"/>
      <c r="O39" s="798">
        <f>O33+O34</f>
        <v>41.533121824383961</v>
      </c>
      <c r="P39" s="797"/>
    </row>
    <row r="40" spans="1:16" ht="15" thickBot="1" x14ac:dyDescent="0.4">
      <c r="A40" s="132">
        <v>19</v>
      </c>
      <c r="B40" s="163" t="s">
        <v>203</v>
      </c>
      <c r="C40" s="164"/>
      <c r="D40" s="164"/>
      <c r="E40" s="164"/>
      <c r="F40" s="164"/>
      <c r="G40" s="164"/>
      <c r="H40" s="164"/>
      <c r="I40" s="164"/>
      <c r="J40" s="165"/>
      <c r="K40" s="799" t="s">
        <v>192</v>
      </c>
      <c r="L40" s="800"/>
      <c r="M40" s="137" t="s">
        <v>266</v>
      </c>
      <c r="N40" s="801">
        <f>M39+O39</f>
        <v>42.20104482240405</v>
      </c>
      <c r="O40" s="801"/>
      <c r="P40" s="138"/>
    </row>
    <row r="41" spans="1:16" ht="15.5" hidden="1" x14ac:dyDescent="0.35">
      <c r="A41" s="132"/>
      <c r="B41" s="139" t="s">
        <v>193</v>
      </c>
      <c r="C41" s="140"/>
      <c r="D41" s="140"/>
      <c r="E41" s="140"/>
      <c r="F41" s="140"/>
      <c r="G41" s="140"/>
      <c r="H41" s="141"/>
      <c r="I41" s="142"/>
      <c r="J41" s="15"/>
      <c r="K41" s="143"/>
      <c r="L41" s="143"/>
      <c r="M41" s="144"/>
      <c r="N41" s="145"/>
      <c r="O41" s="145"/>
      <c r="P41" s="146"/>
    </row>
    <row r="42" spans="1:16" x14ac:dyDescent="0.35">
      <c r="A42" s="132"/>
      <c r="B42" s="825" t="s">
        <v>194</v>
      </c>
      <c r="C42" s="826"/>
      <c r="D42" s="826"/>
      <c r="E42" s="826"/>
      <c r="F42" s="826"/>
      <c r="G42" s="826"/>
      <c r="H42" s="827"/>
      <c r="I42" s="828" t="s">
        <v>195</v>
      </c>
      <c r="J42" s="829"/>
      <c r="K42" s="828" t="s">
        <v>196</v>
      </c>
      <c r="L42" s="829"/>
      <c r="M42" s="830"/>
      <c r="N42" s="831"/>
      <c r="O42" s="831"/>
      <c r="P42" s="832"/>
    </row>
    <row r="43" spans="1:16" x14ac:dyDescent="0.35">
      <c r="A43" s="132">
        <v>20</v>
      </c>
      <c r="B43" s="825"/>
      <c r="C43" s="826"/>
      <c r="D43" s="826"/>
      <c r="E43" s="826"/>
      <c r="F43" s="826"/>
      <c r="G43" s="826"/>
      <c r="H43" s="827"/>
      <c r="I43" s="833">
        <f>'K2-Unternehmensdaten'!L19</f>
        <v>0.20375432960029216</v>
      </c>
      <c r="J43" s="834"/>
      <c r="K43" s="833">
        <f>'K2-Unternehmensdaten'!L19</f>
        <v>0.20375432960029216</v>
      </c>
      <c r="L43" s="834"/>
      <c r="M43" s="835">
        <f>IFERROR(I43*M39,"")</f>
        <v>0.13609220268619976</v>
      </c>
      <c r="N43" s="836"/>
      <c r="O43" s="835">
        <f>K43*O39</f>
        <v>8.462553393534618</v>
      </c>
      <c r="P43" s="836"/>
    </row>
    <row r="44" spans="1:16" ht="15" thickBot="1" x14ac:dyDescent="0.4">
      <c r="A44" s="132">
        <v>21</v>
      </c>
      <c r="B44" s="147" t="s">
        <v>197</v>
      </c>
      <c r="C44" s="148"/>
      <c r="D44" s="148"/>
      <c r="E44" s="148"/>
      <c r="F44" s="148"/>
      <c r="G44" s="149"/>
      <c r="H44" s="150"/>
      <c r="I44" s="818" t="s">
        <v>198</v>
      </c>
      <c r="J44" s="818"/>
      <c r="K44" s="818"/>
      <c r="L44" s="819"/>
      <c r="M44" s="820">
        <f>IFERROR(M39+M43,"")</f>
        <v>0.80401520070628507</v>
      </c>
      <c r="N44" s="821"/>
      <c r="O44" s="820">
        <f>SUM(O39:P43)</f>
        <v>49.995675217918581</v>
      </c>
      <c r="P44" s="821"/>
    </row>
    <row r="45" spans="1:16" ht="15" thickBot="1" x14ac:dyDescent="0.4">
      <c r="A45" s="151">
        <v>22</v>
      </c>
      <c r="B45" s="166" t="s">
        <v>204</v>
      </c>
      <c r="C45" s="167"/>
      <c r="D45" s="167"/>
      <c r="E45" s="167"/>
      <c r="F45" s="167"/>
      <c r="G45" s="167"/>
      <c r="H45" s="167"/>
      <c r="I45" s="167"/>
      <c r="J45" s="168"/>
      <c r="K45" s="822" t="s">
        <v>199</v>
      </c>
      <c r="L45" s="823"/>
      <c r="M45" s="152" t="s">
        <v>266</v>
      </c>
      <c r="N45" s="824">
        <f>M44+O44</f>
        <v>50.799690418624863</v>
      </c>
      <c r="O45" s="824"/>
      <c r="P45" s="153"/>
    </row>
    <row r="46" spans="1:16" ht="15.5" hidden="1" x14ac:dyDescent="0.35">
      <c r="A46" s="154"/>
      <c r="B46" s="155" t="s">
        <v>193</v>
      </c>
      <c r="C46" s="142"/>
      <c r="D46" s="142"/>
      <c r="E46" s="142"/>
      <c r="F46" s="142"/>
      <c r="G46" s="142"/>
      <c r="H46" s="142"/>
      <c r="I46" s="142"/>
      <c r="J46" s="141"/>
      <c r="K46" s="141"/>
      <c r="L46" s="22"/>
      <c r="M46" s="156"/>
      <c r="N46" s="156"/>
      <c r="O46" s="157"/>
      <c r="P46" s="158"/>
    </row>
  </sheetData>
  <sheetProtection sheet="1" selectLockedCells="1" selectUnlockedCells="1"/>
  <mergeCells count="154">
    <mergeCell ref="B1:E1"/>
    <mergeCell ref="G1:P1"/>
    <mergeCell ref="A2:A8"/>
    <mergeCell ref="B2:E3"/>
    <mergeCell ref="K2:P2"/>
    <mergeCell ref="K3:P3"/>
    <mergeCell ref="C4:E4"/>
    <mergeCell ref="G4:J4"/>
    <mergeCell ref="K4:P4"/>
    <mergeCell ref="B7:E7"/>
    <mergeCell ref="F7:I7"/>
    <mergeCell ref="K7:P7"/>
    <mergeCell ref="B8:L8"/>
    <mergeCell ref="M8:N8"/>
    <mergeCell ref="O8:P8"/>
    <mergeCell ref="B5:D5"/>
    <mergeCell ref="F5:I5"/>
    <mergeCell ref="K5:P5"/>
    <mergeCell ref="B6:D6"/>
    <mergeCell ref="F6:I6"/>
    <mergeCell ref="K6:L6"/>
    <mergeCell ref="M6:P6"/>
    <mergeCell ref="B11:E11"/>
    <mergeCell ref="F11:G11"/>
    <mergeCell ref="I11:J11"/>
    <mergeCell ref="K11:N11"/>
    <mergeCell ref="B12:E12"/>
    <mergeCell ref="F12:G12"/>
    <mergeCell ref="I12:J12"/>
    <mergeCell ref="K12:N12"/>
    <mergeCell ref="B9:E9"/>
    <mergeCell ref="F9:G9"/>
    <mergeCell ref="I9:J9"/>
    <mergeCell ref="K9:O9"/>
    <mergeCell ref="B10:E10"/>
    <mergeCell ref="F10:G10"/>
    <mergeCell ref="I10:J10"/>
    <mergeCell ref="K10:N10"/>
    <mergeCell ref="B15:E15"/>
    <mergeCell ref="F15:G15"/>
    <mergeCell ref="I15:J15"/>
    <mergeCell ref="K15:N15"/>
    <mergeCell ref="B16:E16"/>
    <mergeCell ref="F16:G16"/>
    <mergeCell ref="I16:J16"/>
    <mergeCell ref="K16:N16"/>
    <mergeCell ref="B13:E13"/>
    <mergeCell ref="F13:G13"/>
    <mergeCell ref="I13:J13"/>
    <mergeCell ref="K13:N13"/>
    <mergeCell ref="B14:E14"/>
    <mergeCell ref="F14:G14"/>
    <mergeCell ref="I14:J14"/>
    <mergeCell ref="K14:N14"/>
    <mergeCell ref="B19:G19"/>
    <mergeCell ref="I19:J19"/>
    <mergeCell ref="K19:O19"/>
    <mergeCell ref="B20:L20"/>
    <mergeCell ref="M20:N20"/>
    <mergeCell ref="O20:P20"/>
    <mergeCell ref="B17:E17"/>
    <mergeCell ref="F17:G17"/>
    <mergeCell ref="I17:J17"/>
    <mergeCell ref="K17:N17"/>
    <mergeCell ref="B18:E18"/>
    <mergeCell ref="F18:G18"/>
    <mergeCell ref="I18:J18"/>
    <mergeCell ref="K18:N18"/>
    <mergeCell ref="B23:G23"/>
    <mergeCell ref="H23:N23"/>
    <mergeCell ref="O23:P23"/>
    <mergeCell ref="B24:G24"/>
    <mergeCell ref="H24:J24"/>
    <mergeCell ref="K24:L24"/>
    <mergeCell ref="M24:N24"/>
    <mergeCell ref="O24:P24"/>
    <mergeCell ref="H21:N21"/>
    <mergeCell ref="O21:P21"/>
    <mergeCell ref="B22:G22"/>
    <mergeCell ref="H22:J22"/>
    <mergeCell ref="K22:L22"/>
    <mergeCell ref="M22:N22"/>
    <mergeCell ref="O22:P22"/>
    <mergeCell ref="O27:P27"/>
    <mergeCell ref="B28:G28"/>
    <mergeCell ref="H28:N28"/>
    <mergeCell ref="O28:P28"/>
    <mergeCell ref="O29:P29"/>
    <mergeCell ref="B25:G25"/>
    <mergeCell ref="H25:J25"/>
    <mergeCell ref="K25:L25"/>
    <mergeCell ref="M25:N25"/>
    <mergeCell ref="O25:P25"/>
    <mergeCell ref="B26:G26"/>
    <mergeCell ref="H26:J26"/>
    <mergeCell ref="K26:L26"/>
    <mergeCell ref="M26:N26"/>
    <mergeCell ref="O26:P26"/>
    <mergeCell ref="K27:L27"/>
    <mergeCell ref="K29:L29"/>
    <mergeCell ref="B32:G32"/>
    <mergeCell ref="H32:J32"/>
    <mergeCell ref="K32:L32"/>
    <mergeCell ref="M32:N32"/>
    <mergeCell ref="O32:P32"/>
    <mergeCell ref="B33:G33"/>
    <mergeCell ref="H33:N33"/>
    <mergeCell ref="O33:P33"/>
    <mergeCell ref="B30:G30"/>
    <mergeCell ref="H30:J30"/>
    <mergeCell ref="K30:L30"/>
    <mergeCell ref="M30:N30"/>
    <mergeCell ref="O30:P30"/>
    <mergeCell ref="B31:G31"/>
    <mergeCell ref="H31:J31"/>
    <mergeCell ref="K31:L31"/>
    <mergeCell ref="M31:N31"/>
    <mergeCell ref="O31:P31"/>
    <mergeCell ref="B34:G34"/>
    <mergeCell ref="H34:J34"/>
    <mergeCell ref="K34:L34"/>
    <mergeCell ref="M34:N34"/>
    <mergeCell ref="O34:P34"/>
    <mergeCell ref="B35:J35"/>
    <mergeCell ref="K35:L35"/>
    <mergeCell ref="M35:N35"/>
    <mergeCell ref="O35:P38"/>
    <mergeCell ref="B36:J36"/>
    <mergeCell ref="I44:L44"/>
    <mergeCell ref="M44:N44"/>
    <mergeCell ref="O44:P44"/>
    <mergeCell ref="K45:L45"/>
    <mergeCell ref="N45:O45"/>
    <mergeCell ref="B42:H43"/>
    <mergeCell ref="I42:J42"/>
    <mergeCell ref="K42:L42"/>
    <mergeCell ref="M42:P42"/>
    <mergeCell ref="I43:J43"/>
    <mergeCell ref="K43:L43"/>
    <mergeCell ref="M43:N43"/>
    <mergeCell ref="O43:P43"/>
    <mergeCell ref="I39:L39"/>
    <mergeCell ref="M39:N39"/>
    <mergeCell ref="O39:P39"/>
    <mergeCell ref="K40:L40"/>
    <mergeCell ref="N40:O40"/>
    <mergeCell ref="K36:L36"/>
    <mergeCell ref="M36:N36"/>
    <mergeCell ref="B37:J37"/>
    <mergeCell ref="K37:L37"/>
    <mergeCell ref="M37:N37"/>
    <mergeCell ref="B38:J38"/>
    <mergeCell ref="K38:L38"/>
    <mergeCell ref="M38:N38"/>
  </mergeCells>
  <pageMargins left="0.7" right="0.7" top="0.78740157499999996" bottom="0.78740157499999996" header="0.3" footer="0.3"/>
  <pageSetup paperSize="9" orientation="portrait" r:id="rId1"/>
  <headerFooter>
    <oddFooter>&amp;L&amp;10K3-Blatt
Seite: &amp;N&amp;R&amp;10&amp;F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C1B9-DE30-46B8-A58A-F88A09B000CA}">
  <sheetPr>
    <tabColor theme="8"/>
  </sheetPr>
  <dimension ref="A1:AD18"/>
  <sheetViews>
    <sheetView showGridLines="0" topLeftCell="F1" zoomScaleNormal="100" zoomScalePageLayoutView="90" workbookViewId="0">
      <selection activeCell="V9" sqref="V9"/>
    </sheetView>
  </sheetViews>
  <sheetFormatPr baseColWidth="10" defaultColWidth="11.453125" defaultRowHeight="13" x14ac:dyDescent="0.3"/>
  <cols>
    <col min="1" max="1" width="3.1796875" style="176" customWidth="1"/>
    <col min="2" max="12" width="4.7265625" style="176" customWidth="1"/>
    <col min="13" max="13" width="6" style="176" customWidth="1"/>
    <col min="14" max="18" width="4.7265625" style="176" customWidth="1"/>
    <col min="19" max="19" width="6" style="176" customWidth="1"/>
    <col min="20" max="30" width="4.7265625" style="176" customWidth="1"/>
    <col min="31" max="32" width="5.1796875" style="176" customWidth="1"/>
    <col min="33" max="16384" width="11.453125" style="176"/>
  </cols>
  <sheetData>
    <row r="1" spans="1:30" ht="18.5" x14ac:dyDescent="0.45">
      <c r="A1" s="169" t="s">
        <v>205</v>
      </c>
      <c r="B1" s="170" t="s">
        <v>206</v>
      </c>
      <c r="C1" s="171"/>
      <c r="D1" s="171"/>
      <c r="E1" s="172"/>
      <c r="F1" s="173" t="s">
        <v>79</v>
      </c>
      <c r="G1" s="172"/>
      <c r="H1" s="585" t="str">
        <f ca="1">"Tabellenblatt: "&amp;MID(CELL("dateiname",H1),SEARCH("]",CELL("dateiname",H1))+1,31)</f>
        <v>Tabellenblatt: K4-Unternehmensdaten</v>
      </c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4" t="s">
        <v>26</v>
      </c>
      <c r="AC1" s="172"/>
      <c r="AD1" s="175"/>
    </row>
    <row r="2" spans="1:30" s="183" customFormat="1" ht="15" customHeight="1" x14ac:dyDescent="0.35">
      <c r="A2" s="177"/>
      <c r="B2" s="173" t="s">
        <v>207</v>
      </c>
      <c r="C2" s="178"/>
      <c r="D2" s="178"/>
      <c r="E2" s="178"/>
      <c r="F2" s="991"/>
      <c r="G2" s="991"/>
      <c r="H2" s="991"/>
      <c r="I2" s="991"/>
      <c r="J2" s="991"/>
      <c r="K2" s="991"/>
      <c r="L2" s="991"/>
      <c r="M2" s="991"/>
      <c r="N2" s="991"/>
      <c r="O2" s="992"/>
      <c r="P2" s="179" t="s">
        <v>80</v>
      </c>
      <c r="Q2" s="180"/>
      <c r="R2" s="180"/>
      <c r="S2" s="180"/>
      <c r="T2" s="179" t="s">
        <v>81</v>
      </c>
      <c r="U2" s="181"/>
      <c r="V2" s="180"/>
      <c r="W2" s="180"/>
      <c r="X2" s="182" t="s">
        <v>25</v>
      </c>
      <c r="Y2" s="181"/>
      <c r="Z2" s="181"/>
      <c r="AA2" s="997"/>
      <c r="AB2" s="997"/>
      <c r="AC2" s="997"/>
      <c r="AD2" s="998"/>
    </row>
    <row r="3" spans="1:30" s="183" customFormat="1" ht="15" customHeight="1" x14ac:dyDescent="0.35">
      <c r="A3" s="184"/>
      <c r="B3" s="185"/>
      <c r="C3" s="186"/>
      <c r="D3" s="187"/>
      <c r="E3" s="186"/>
      <c r="F3" s="993"/>
      <c r="G3" s="993"/>
      <c r="H3" s="993"/>
      <c r="I3" s="993"/>
      <c r="J3" s="993"/>
      <c r="K3" s="993"/>
      <c r="L3" s="993"/>
      <c r="M3" s="993"/>
      <c r="N3" s="993"/>
      <c r="O3" s="994"/>
      <c r="P3" s="987"/>
      <c r="Q3" s="988"/>
      <c r="R3" s="988"/>
      <c r="S3" s="1001"/>
      <c r="T3" s="1005"/>
      <c r="U3" s="1006"/>
      <c r="V3" s="1006"/>
      <c r="W3" s="1007"/>
      <c r="X3" s="188"/>
      <c r="Y3" s="189"/>
      <c r="Z3" s="189"/>
      <c r="AA3" s="999"/>
      <c r="AB3" s="999"/>
      <c r="AC3" s="999"/>
      <c r="AD3" s="1000"/>
    </row>
    <row r="4" spans="1:30" s="183" customFormat="1" ht="15" customHeight="1" thickBot="1" x14ac:dyDescent="0.4">
      <c r="A4" s="184"/>
      <c r="B4" s="185"/>
      <c r="C4" s="187"/>
      <c r="D4" s="187"/>
      <c r="E4" s="186"/>
      <c r="F4" s="995"/>
      <c r="G4" s="995"/>
      <c r="H4" s="995"/>
      <c r="I4" s="995"/>
      <c r="J4" s="995"/>
      <c r="K4" s="995"/>
      <c r="L4" s="995"/>
      <c r="M4" s="995"/>
      <c r="N4" s="995"/>
      <c r="O4" s="996"/>
      <c r="P4" s="1002"/>
      <c r="Q4" s="1003"/>
      <c r="R4" s="1003"/>
      <c r="S4" s="1004"/>
      <c r="T4" s="1008"/>
      <c r="U4" s="1009"/>
      <c r="V4" s="1009"/>
      <c r="W4" s="1010"/>
      <c r="X4" s="972" t="s">
        <v>208</v>
      </c>
      <c r="Y4" s="1011"/>
      <c r="Z4" s="1011"/>
      <c r="AA4" s="1011"/>
      <c r="AB4" s="1011"/>
      <c r="AC4" s="1011"/>
      <c r="AD4" s="1012"/>
    </row>
    <row r="5" spans="1:30" s="191" customFormat="1" ht="58.5" customHeight="1" x14ac:dyDescent="0.35">
      <c r="A5" s="978" t="s">
        <v>209</v>
      </c>
      <c r="B5" s="978" t="s">
        <v>210</v>
      </c>
      <c r="C5" s="978"/>
      <c r="D5" s="978"/>
      <c r="E5" s="978"/>
      <c r="F5" s="190" t="s">
        <v>211</v>
      </c>
      <c r="G5" s="978" t="s">
        <v>212</v>
      </c>
      <c r="H5" s="978"/>
      <c r="I5" s="1015" t="s">
        <v>213</v>
      </c>
      <c r="J5" s="1015"/>
      <c r="K5" s="977" t="s">
        <v>214</v>
      </c>
      <c r="L5" s="977"/>
      <c r="M5" s="978" t="s">
        <v>215</v>
      </c>
      <c r="N5" s="978"/>
      <c r="O5" s="978"/>
      <c r="P5" s="978" t="s">
        <v>216</v>
      </c>
      <c r="Q5" s="978"/>
      <c r="R5" s="978"/>
      <c r="S5" s="979" t="s">
        <v>217</v>
      </c>
      <c r="T5" s="1021"/>
      <c r="U5" s="1022"/>
      <c r="V5" s="978" t="s">
        <v>218</v>
      </c>
      <c r="W5" s="978"/>
      <c r="X5" s="978"/>
      <c r="Y5" s="977" t="s">
        <v>219</v>
      </c>
      <c r="Z5" s="977"/>
      <c r="AA5" s="978" t="s">
        <v>220</v>
      </c>
      <c r="AB5" s="979"/>
      <c r="AC5" s="1016" t="s">
        <v>221</v>
      </c>
      <c r="AD5" s="1017"/>
    </row>
    <row r="6" spans="1:30" s="194" customFormat="1" ht="15" customHeight="1" x14ac:dyDescent="0.3">
      <c r="A6" s="1013"/>
      <c r="B6" s="1013"/>
      <c r="C6" s="1013"/>
      <c r="D6" s="1013"/>
      <c r="E6" s="1013"/>
      <c r="F6" s="192" t="s">
        <v>222</v>
      </c>
      <c r="G6" s="1018" t="s">
        <v>223</v>
      </c>
      <c r="H6" s="1018"/>
      <c r="I6" s="1018" t="s">
        <v>223</v>
      </c>
      <c r="J6" s="1018"/>
      <c r="K6" s="1018" t="s">
        <v>223</v>
      </c>
      <c r="L6" s="1018"/>
      <c r="M6" s="192" t="s">
        <v>224</v>
      </c>
      <c r="N6" s="1018" t="s">
        <v>223</v>
      </c>
      <c r="O6" s="1018"/>
      <c r="P6" s="192" t="s">
        <v>224</v>
      </c>
      <c r="Q6" s="1018" t="s">
        <v>223</v>
      </c>
      <c r="R6" s="1018"/>
      <c r="S6" s="192" t="s">
        <v>224</v>
      </c>
      <c r="T6" s="1018" t="s">
        <v>223</v>
      </c>
      <c r="U6" s="1018"/>
      <c r="V6" s="193" t="s">
        <v>224</v>
      </c>
      <c r="W6" s="1018" t="s">
        <v>223</v>
      </c>
      <c r="X6" s="1018"/>
      <c r="Y6" s="1018" t="s">
        <v>223</v>
      </c>
      <c r="Z6" s="1018"/>
      <c r="AA6" s="1019" t="s">
        <v>224</v>
      </c>
      <c r="AB6" s="1020"/>
      <c r="AC6" s="980" t="s">
        <v>223</v>
      </c>
      <c r="AD6" s="981"/>
    </row>
    <row r="7" spans="1:30" s="197" customFormat="1" ht="30" customHeight="1" x14ac:dyDescent="0.25">
      <c r="A7" s="1014"/>
      <c r="B7" s="1014"/>
      <c r="C7" s="1014"/>
      <c r="D7" s="1014"/>
      <c r="E7" s="1014"/>
      <c r="F7" s="195"/>
      <c r="G7" s="982"/>
      <c r="H7" s="983"/>
      <c r="I7" s="982"/>
      <c r="J7" s="983"/>
      <c r="K7" s="984" t="s">
        <v>225</v>
      </c>
      <c r="L7" s="984"/>
      <c r="M7" s="196" t="s">
        <v>226</v>
      </c>
      <c r="N7" s="985" t="s">
        <v>98</v>
      </c>
      <c r="O7" s="985"/>
      <c r="P7" s="196" t="s">
        <v>226</v>
      </c>
      <c r="Q7" s="985" t="s">
        <v>227</v>
      </c>
      <c r="R7" s="985"/>
      <c r="S7" s="196" t="s">
        <v>226</v>
      </c>
      <c r="T7" s="985" t="s">
        <v>228</v>
      </c>
      <c r="U7" s="985"/>
      <c r="V7" s="196" t="s">
        <v>29</v>
      </c>
      <c r="W7" s="986" t="s">
        <v>229</v>
      </c>
      <c r="X7" s="986"/>
      <c r="Y7" s="986" t="s">
        <v>230</v>
      </c>
      <c r="Z7" s="986"/>
      <c r="AA7" s="987" t="s">
        <v>231</v>
      </c>
      <c r="AB7" s="988"/>
      <c r="AC7" s="989" t="s">
        <v>232</v>
      </c>
      <c r="AD7" s="990"/>
    </row>
    <row r="8" spans="1:30" s="194" customFormat="1" ht="15" customHeight="1" thickBot="1" x14ac:dyDescent="0.4">
      <c r="A8" s="198" t="s">
        <v>31</v>
      </c>
      <c r="B8" s="971" t="s">
        <v>101</v>
      </c>
      <c r="C8" s="971"/>
      <c r="D8" s="971"/>
      <c r="E8" s="971"/>
      <c r="F8" s="198" t="s">
        <v>102</v>
      </c>
      <c r="G8" s="971" t="s">
        <v>32</v>
      </c>
      <c r="H8" s="971"/>
      <c r="I8" s="971" t="s">
        <v>33</v>
      </c>
      <c r="J8" s="971"/>
      <c r="K8" s="971" t="s">
        <v>34</v>
      </c>
      <c r="L8" s="971"/>
      <c r="M8" s="198" t="s">
        <v>35</v>
      </c>
      <c r="N8" s="971" t="s">
        <v>36</v>
      </c>
      <c r="O8" s="971"/>
      <c r="P8" s="198" t="s">
        <v>37</v>
      </c>
      <c r="Q8" s="971" t="s">
        <v>38</v>
      </c>
      <c r="R8" s="971"/>
      <c r="S8" s="198" t="s">
        <v>39</v>
      </c>
      <c r="T8" s="971" t="s">
        <v>40</v>
      </c>
      <c r="U8" s="971"/>
      <c r="V8" s="198" t="s">
        <v>41</v>
      </c>
      <c r="W8" s="971" t="s">
        <v>42</v>
      </c>
      <c r="X8" s="971"/>
      <c r="Y8" s="971" t="s">
        <v>43</v>
      </c>
      <c r="Z8" s="971"/>
      <c r="AA8" s="971" t="s">
        <v>44</v>
      </c>
      <c r="AB8" s="972"/>
      <c r="AC8" s="973" t="s">
        <v>45</v>
      </c>
      <c r="AD8" s="974"/>
    </row>
    <row r="9" spans="1:30" ht="25.5" customHeight="1" x14ac:dyDescent="0.3">
      <c r="A9" s="199">
        <v>1</v>
      </c>
      <c r="B9" s="964" t="s">
        <v>233</v>
      </c>
      <c r="C9" s="965"/>
      <c r="D9" s="965"/>
      <c r="E9" s="966"/>
      <c r="F9" s="200" t="s">
        <v>234</v>
      </c>
      <c r="G9" s="958">
        <v>10</v>
      </c>
      <c r="H9" s="959"/>
      <c r="I9" s="958">
        <v>0</v>
      </c>
      <c r="J9" s="959"/>
      <c r="K9" s="958">
        <f>G9+I9</f>
        <v>10</v>
      </c>
      <c r="L9" s="959"/>
      <c r="M9" s="310">
        <f>'Blatt 1 Grunddaten Gemeinkosten'!J$66</f>
        <v>5.503809523809524E-2</v>
      </c>
      <c r="N9" s="967">
        <f>K9*M9</f>
        <v>0.55038095238095242</v>
      </c>
      <c r="O9" s="968"/>
      <c r="P9" s="311"/>
      <c r="Q9" s="967">
        <f>K9*P9</f>
        <v>0</v>
      </c>
      <c r="R9" s="968"/>
      <c r="S9" s="310">
        <f>'Blatt 1 Grunddaten Gemeinkosten'!K$66</f>
        <v>4.7619047619047616E-2</v>
      </c>
      <c r="T9" s="967">
        <f>K9*S9</f>
        <v>0.47619047619047616</v>
      </c>
      <c r="U9" s="968"/>
      <c r="V9" s="311"/>
      <c r="W9" s="967">
        <f>(K9+N9+Q9+T9)*V9</f>
        <v>0</v>
      </c>
      <c r="X9" s="968"/>
      <c r="Y9" s="967">
        <f>K9+N9+Q9+T9+W9</f>
        <v>11.026571428571428</v>
      </c>
      <c r="Z9" s="968"/>
      <c r="AA9" s="969">
        <f>IF('Blatt 1 Grunddaten Gemeinkosten'!G71=1,'K2-Unternehmensdaten'!L19,'K2-Unternehmensdaten'!L20)</f>
        <v>0.20375432960029216</v>
      </c>
      <c r="AB9" s="970"/>
      <c r="AC9" s="975">
        <f>Y9+Y9*AA9</f>
        <v>13.273283097789735</v>
      </c>
      <c r="AD9" s="976"/>
    </row>
    <row r="10" spans="1:30" ht="25.5" customHeight="1" x14ac:dyDescent="0.3">
      <c r="A10" s="199"/>
      <c r="B10" s="964"/>
      <c r="C10" s="965"/>
      <c r="D10" s="965"/>
      <c r="E10" s="966"/>
      <c r="F10" s="200"/>
      <c r="G10" s="958"/>
      <c r="H10" s="959"/>
      <c r="I10" s="958"/>
      <c r="J10" s="959"/>
      <c r="K10" s="958"/>
      <c r="L10" s="959"/>
      <c r="M10" s="310"/>
      <c r="N10" s="967"/>
      <c r="O10" s="968"/>
      <c r="P10" s="311"/>
      <c r="Q10" s="967"/>
      <c r="R10" s="968"/>
      <c r="S10" s="310"/>
      <c r="T10" s="967"/>
      <c r="U10" s="968"/>
      <c r="V10" s="311"/>
      <c r="W10" s="967"/>
      <c r="X10" s="968"/>
      <c r="Y10" s="967"/>
      <c r="Z10" s="968"/>
      <c r="AA10" s="969"/>
      <c r="AB10" s="970"/>
      <c r="AC10" s="962"/>
      <c r="AD10" s="963"/>
    </row>
    <row r="11" spans="1:30" ht="25.5" customHeight="1" x14ac:dyDescent="0.3">
      <c r="A11" s="199"/>
      <c r="B11" s="964"/>
      <c r="C11" s="965"/>
      <c r="D11" s="965"/>
      <c r="E11" s="966"/>
      <c r="F11" s="200"/>
      <c r="G11" s="958"/>
      <c r="H11" s="959"/>
      <c r="I11" s="958"/>
      <c r="J11" s="959"/>
      <c r="K11" s="958"/>
      <c r="L11" s="959"/>
      <c r="M11" s="310"/>
      <c r="N11" s="967"/>
      <c r="O11" s="968"/>
      <c r="P11" s="311"/>
      <c r="Q11" s="967"/>
      <c r="R11" s="968"/>
      <c r="S11" s="310"/>
      <c r="T11" s="967"/>
      <c r="U11" s="968"/>
      <c r="V11" s="311"/>
      <c r="W11" s="967"/>
      <c r="X11" s="968"/>
      <c r="Y11" s="967"/>
      <c r="Z11" s="968"/>
      <c r="AA11" s="969"/>
      <c r="AB11" s="970"/>
      <c r="AC11" s="962"/>
      <c r="AD11" s="963"/>
    </row>
    <row r="12" spans="1:30" ht="25.5" customHeight="1" x14ac:dyDescent="0.3">
      <c r="A12" s="199">
        <v>4</v>
      </c>
      <c r="B12" s="964"/>
      <c r="C12" s="965"/>
      <c r="D12" s="965"/>
      <c r="E12" s="966"/>
      <c r="F12" s="200"/>
      <c r="G12" s="958"/>
      <c r="H12" s="959"/>
      <c r="I12" s="958"/>
      <c r="J12" s="959"/>
      <c r="K12" s="958"/>
      <c r="L12" s="959"/>
      <c r="M12" s="201"/>
      <c r="N12" s="958"/>
      <c r="O12" s="959"/>
      <c r="P12" s="201"/>
      <c r="Q12" s="958"/>
      <c r="R12" s="959"/>
      <c r="S12" s="201"/>
      <c r="T12" s="958"/>
      <c r="U12" s="959"/>
      <c r="V12" s="201"/>
      <c r="W12" s="958"/>
      <c r="X12" s="959"/>
      <c r="Y12" s="958"/>
      <c r="Z12" s="959"/>
      <c r="AA12" s="960"/>
      <c r="AB12" s="961"/>
      <c r="AC12" s="962"/>
      <c r="AD12" s="963"/>
    </row>
    <row r="13" spans="1:30" ht="25.5" customHeight="1" x14ac:dyDescent="0.3">
      <c r="A13" s="199">
        <v>5</v>
      </c>
      <c r="B13" s="964"/>
      <c r="C13" s="965"/>
      <c r="D13" s="965"/>
      <c r="E13" s="966"/>
      <c r="F13" s="200"/>
      <c r="G13" s="958"/>
      <c r="H13" s="959"/>
      <c r="I13" s="958"/>
      <c r="J13" s="959"/>
      <c r="K13" s="958"/>
      <c r="L13" s="959"/>
      <c r="M13" s="201"/>
      <c r="N13" s="958"/>
      <c r="O13" s="959"/>
      <c r="P13" s="201"/>
      <c r="Q13" s="958"/>
      <c r="R13" s="959"/>
      <c r="S13" s="201"/>
      <c r="T13" s="958"/>
      <c r="U13" s="959"/>
      <c r="V13" s="201"/>
      <c r="W13" s="958"/>
      <c r="X13" s="959"/>
      <c r="Y13" s="958"/>
      <c r="Z13" s="959"/>
      <c r="AA13" s="960"/>
      <c r="AB13" s="961"/>
      <c r="AC13" s="962"/>
      <c r="AD13" s="963"/>
    </row>
    <row r="14" spans="1:30" ht="25.5" customHeight="1" x14ac:dyDescent="0.3">
      <c r="A14" s="199">
        <v>6</v>
      </c>
      <c r="B14" s="964"/>
      <c r="C14" s="965"/>
      <c r="D14" s="965"/>
      <c r="E14" s="966"/>
      <c r="F14" s="200"/>
      <c r="G14" s="958"/>
      <c r="H14" s="959"/>
      <c r="I14" s="958"/>
      <c r="J14" s="959"/>
      <c r="K14" s="958"/>
      <c r="L14" s="959"/>
      <c r="M14" s="201"/>
      <c r="N14" s="958"/>
      <c r="O14" s="959"/>
      <c r="P14" s="201"/>
      <c r="Q14" s="958"/>
      <c r="R14" s="959"/>
      <c r="S14" s="201"/>
      <c r="T14" s="958"/>
      <c r="U14" s="959"/>
      <c r="V14" s="201"/>
      <c r="W14" s="958"/>
      <c r="X14" s="959"/>
      <c r="Y14" s="958"/>
      <c r="Z14" s="959"/>
      <c r="AA14" s="960"/>
      <c r="AB14" s="961"/>
      <c r="AC14" s="962"/>
      <c r="AD14" s="963"/>
    </row>
    <row r="15" spans="1:30" ht="25.5" customHeight="1" x14ac:dyDescent="0.3">
      <c r="A15" s="199">
        <v>7</v>
      </c>
      <c r="B15" s="964"/>
      <c r="C15" s="965"/>
      <c r="D15" s="965"/>
      <c r="E15" s="966"/>
      <c r="F15" s="200"/>
      <c r="G15" s="958"/>
      <c r="H15" s="959"/>
      <c r="I15" s="958"/>
      <c r="J15" s="959"/>
      <c r="K15" s="958"/>
      <c r="L15" s="959"/>
      <c r="M15" s="201"/>
      <c r="N15" s="958"/>
      <c r="O15" s="959"/>
      <c r="P15" s="201"/>
      <c r="Q15" s="958"/>
      <c r="R15" s="959"/>
      <c r="S15" s="201"/>
      <c r="T15" s="958"/>
      <c r="U15" s="959"/>
      <c r="V15" s="201"/>
      <c r="W15" s="958"/>
      <c r="X15" s="959"/>
      <c r="Y15" s="958"/>
      <c r="Z15" s="959"/>
      <c r="AA15" s="960"/>
      <c r="AB15" s="961"/>
      <c r="AC15" s="962"/>
      <c r="AD15" s="963"/>
    </row>
    <row r="16" spans="1:30" ht="25.5" customHeight="1" x14ac:dyDescent="0.3">
      <c r="A16" s="199">
        <v>8</v>
      </c>
      <c r="B16" s="964"/>
      <c r="C16" s="965"/>
      <c r="D16" s="965"/>
      <c r="E16" s="966"/>
      <c r="F16" s="200"/>
      <c r="G16" s="958"/>
      <c r="H16" s="959"/>
      <c r="I16" s="958"/>
      <c r="J16" s="959"/>
      <c r="K16" s="958"/>
      <c r="L16" s="959"/>
      <c r="M16" s="201"/>
      <c r="N16" s="958"/>
      <c r="O16" s="959"/>
      <c r="P16" s="201"/>
      <c r="Q16" s="958"/>
      <c r="R16" s="959"/>
      <c r="S16" s="201"/>
      <c r="T16" s="958"/>
      <c r="U16" s="959"/>
      <c r="V16" s="201"/>
      <c r="W16" s="958"/>
      <c r="X16" s="959"/>
      <c r="Y16" s="958"/>
      <c r="Z16" s="959"/>
      <c r="AA16" s="960"/>
      <c r="AB16" s="961"/>
      <c r="AC16" s="962"/>
      <c r="AD16" s="963"/>
    </row>
    <row r="17" spans="1:30" ht="25.5" customHeight="1" x14ac:dyDescent="0.3">
      <c r="A17" s="199">
        <v>9</v>
      </c>
      <c r="B17" s="964"/>
      <c r="C17" s="965"/>
      <c r="D17" s="965"/>
      <c r="E17" s="966"/>
      <c r="F17" s="200"/>
      <c r="G17" s="958"/>
      <c r="H17" s="959"/>
      <c r="I17" s="958"/>
      <c r="J17" s="959"/>
      <c r="K17" s="958"/>
      <c r="L17" s="959"/>
      <c r="M17" s="201"/>
      <c r="N17" s="958"/>
      <c r="O17" s="959"/>
      <c r="P17" s="201"/>
      <c r="Q17" s="958"/>
      <c r="R17" s="959"/>
      <c r="S17" s="201"/>
      <c r="T17" s="958"/>
      <c r="U17" s="959"/>
      <c r="V17" s="201"/>
      <c r="W17" s="958"/>
      <c r="X17" s="959"/>
      <c r="Y17" s="958"/>
      <c r="Z17" s="959"/>
      <c r="AA17" s="960"/>
      <c r="AB17" s="961"/>
      <c r="AC17" s="962"/>
      <c r="AD17" s="963"/>
    </row>
    <row r="18" spans="1:30" ht="25.5" customHeight="1" x14ac:dyDescent="0.3">
      <c r="A18" s="199">
        <v>10</v>
      </c>
      <c r="B18" s="964"/>
      <c r="C18" s="965"/>
      <c r="D18" s="965"/>
      <c r="E18" s="966"/>
      <c r="F18" s="200"/>
      <c r="G18" s="958"/>
      <c r="H18" s="959"/>
      <c r="I18" s="958"/>
      <c r="J18" s="959"/>
      <c r="K18" s="958"/>
      <c r="L18" s="959"/>
      <c r="M18" s="201"/>
      <c r="N18" s="958"/>
      <c r="O18" s="959"/>
      <c r="P18" s="201"/>
      <c r="Q18" s="958"/>
      <c r="R18" s="959"/>
      <c r="S18" s="201"/>
      <c r="T18" s="958"/>
      <c r="U18" s="959"/>
      <c r="V18" s="201"/>
      <c r="W18" s="958"/>
      <c r="X18" s="959"/>
      <c r="Y18" s="958"/>
      <c r="Z18" s="959"/>
      <c r="AA18" s="960"/>
      <c r="AB18" s="961"/>
      <c r="AC18" s="962"/>
      <c r="AD18" s="963"/>
    </row>
  </sheetData>
  <sheetProtection sheet="1" selectLockedCells="1"/>
  <mergeCells count="158">
    <mergeCell ref="F2:O4"/>
    <mergeCell ref="AA2:AD3"/>
    <mergeCell ref="P3:S4"/>
    <mergeCell ref="T3:W4"/>
    <mergeCell ref="X4:AD4"/>
    <mergeCell ref="A5:A7"/>
    <mergeCell ref="B5:E7"/>
    <mergeCell ref="G5:H5"/>
    <mergeCell ref="I5:J5"/>
    <mergeCell ref="K5:L5"/>
    <mergeCell ref="AC5:AD5"/>
    <mergeCell ref="G6:H6"/>
    <mergeCell ref="I6:J6"/>
    <mergeCell ref="K6:L6"/>
    <mergeCell ref="N6:O6"/>
    <mergeCell ref="Q6:R6"/>
    <mergeCell ref="T6:U6"/>
    <mergeCell ref="W6:X6"/>
    <mergeCell ref="Y6:Z6"/>
    <mergeCell ref="AA6:AB6"/>
    <mergeCell ref="M5:O5"/>
    <mergeCell ref="P5:R5"/>
    <mergeCell ref="S5:U5"/>
    <mergeCell ref="V5:X5"/>
    <mergeCell ref="N8:O8"/>
    <mergeCell ref="Q8:R8"/>
    <mergeCell ref="T8:U8"/>
    <mergeCell ref="W8:X8"/>
    <mergeCell ref="Y8:Z8"/>
    <mergeCell ref="Y5:Z5"/>
    <mergeCell ref="AA5:AB5"/>
    <mergeCell ref="AC6:AD6"/>
    <mergeCell ref="G7:H7"/>
    <mergeCell ref="I7:J7"/>
    <mergeCell ref="K7:L7"/>
    <mergeCell ref="N7:O7"/>
    <mergeCell ref="Q7:R7"/>
    <mergeCell ref="T7:U7"/>
    <mergeCell ref="W7:X7"/>
    <mergeCell ref="Y7:Z7"/>
    <mergeCell ref="AA7:AB7"/>
    <mergeCell ref="AC7:AD7"/>
    <mergeCell ref="B12:E12"/>
    <mergeCell ref="G12:H12"/>
    <mergeCell ref="I12:J12"/>
    <mergeCell ref="K12:L12"/>
    <mergeCell ref="N12:O12"/>
    <mergeCell ref="Q12:R12"/>
    <mergeCell ref="T12:U12"/>
    <mergeCell ref="AA8:AB8"/>
    <mergeCell ref="AC8:AD8"/>
    <mergeCell ref="B9:E9"/>
    <mergeCell ref="G9:H9"/>
    <mergeCell ref="I9:J9"/>
    <mergeCell ref="K9:L9"/>
    <mergeCell ref="N9:O9"/>
    <mergeCell ref="Q9:R9"/>
    <mergeCell ref="T9:U9"/>
    <mergeCell ref="W9:X9"/>
    <mergeCell ref="Y9:Z9"/>
    <mergeCell ref="AA9:AB9"/>
    <mergeCell ref="AC9:AD9"/>
    <mergeCell ref="B8:E8"/>
    <mergeCell ref="G8:H8"/>
    <mergeCell ref="I8:J8"/>
    <mergeCell ref="K8:L8"/>
    <mergeCell ref="W10:X10"/>
    <mergeCell ref="Y10:Z10"/>
    <mergeCell ref="AA10:AB10"/>
    <mergeCell ref="AC10:AD10"/>
    <mergeCell ref="B11:E11"/>
    <mergeCell ref="G11:H11"/>
    <mergeCell ref="I11:J11"/>
    <mergeCell ref="K11:L11"/>
    <mergeCell ref="N11:O11"/>
    <mergeCell ref="Q11:R11"/>
    <mergeCell ref="B10:E10"/>
    <mergeCell ref="G10:H10"/>
    <mergeCell ref="I10:J10"/>
    <mergeCell ref="K10:L10"/>
    <mergeCell ref="N10:O10"/>
    <mergeCell ref="Q10:R10"/>
    <mergeCell ref="T10:U10"/>
    <mergeCell ref="W12:X12"/>
    <mergeCell ref="Y12:Z12"/>
    <mergeCell ref="AA12:AB12"/>
    <mergeCell ref="AC12:AD12"/>
    <mergeCell ref="T11:U11"/>
    <mergeCell ref="W11:X11"/>
    <mergeCell ref="Y11:Z11"/>
    <mergeCell ref="AA11:AB11"/>
    <mergeCell ref="AC11:AD11"/>
    <mergeCell ref="B14:E14"/>
    <mergeCell ref="G14:H14"/>
    <mergeCell ref="I14:J14"/>
    <mergeCell ref="K14:L14"/>
    <mergeCell ref="N14:O14"/>
    <mergeCell ref="B13:E13"/>
    <mergeCell ref="G13:H13"/>
    <mergeCell ref="I13:J13"/>
    <mergeCell ref="K13:L13"/>
    <mergeCell ref="N13:O13"/>
    <mergeCell ref="Q14:R14"/>
    <mergeCell ref="T14:U14"/>
    <mergeCell ref="W14:X14"/>
    <mergeCell ref="Y14:Z14"/>
    <mergeCell ref="AA14:AB14"/>
    <mergeCell ref="AC14:AD14"/>
    <mergeCell ref="T13:U13"/>
    <mergeCell ref="W13:X13"/>
    <mergeCell ref="Y13:Z13"/>
    <mergeCell ref="AA13:AB13"/>
    <mergeCell ref="AC13:AD13"/>
    <mergeCell ref="Q13:R13"/>
    <mergeCell ref="B16:E16"/>
    <mergeCell ref="G16:H16"/>
    <mergeCell ref="I16:J16"/>
    <mergeCell ref="K16:L16"/>
    <mergeCell ref="N16:O16"/>
    <mergeCell ref="B15:E15"/>
    <mergeCell ref="G15:H15"/>
    <mergeCell ref="I15:J15"/>
    <mergeCell ref="K15:L15"/>
    <mergeCell ref="N15:O15"/>
    <mergeCell ref="Q16:R16"/>
    <mergeCell ref="T16:U16"/>
    <mergeCell ref="W16:X16"/>
    <mergeCell ref="Y16:Z16"/>
    <mergeCell ref="AA16:AB16"/>
    <mergeCell ref="AC16:AD16"/>
    <mergeCell ref="T15:U15"/>
    <mergeCell ref="W15:X15"/>
    <mergeCell ref="Y15:Z15"/>
    <mergeCell ref="AA15:AB15"/>
    <mergeCell ref="AC15:AD15"/>
    <mergeCell ref="Q15:R15"/>
    <mergeCell ref="B18:E18"/>
    <mergeCell ref="G18:H18"/>
    <mergeCell ref="I18:J18"/>
    <mergeCell ref="K18:L18"/>
    <mergeCell ref="N18:O18"/>
    <mergeCell ref="B17:E17"/>
    <mergeCell ref="G17:H17"/>
    <mergeCell ref="I17:J17"/>
    <mergeCell ref="K17:L17"/>
    <mergeCell ref="N17:O17"/>
    <mergeCell ref="Q18:R18"/>
    <mergeCell ref="T18:U18"/>
    <mergeCell ref="W18:X18"/>
    <mergeCell ref="Y18:Z18"/>
    <mergeCell ref="AA18:AB18"/>
    <mergeCell ref="AC18:AD18"/>
    <mergeCell ref="T17:U17"/>
    <mergeCell ref="W17:X17"/>
    <mergeCell ref="Y17:Z17"/>
    <mergeCell ref="AA17:AB17"/>
    <mergeCell ref="AC17:AD17"/>
    <mergeCell ref="Q17:R17"/>
  </mergeCells>
  <pageMargins left="0.31496062992125984" right="0.31496062992125984" top="0.78740157480314965" bottom="0.78740157480314965" header="0.31496062992125984" footer="0.31496062992125984"/>
  <pageSetup paperSize="9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6020-DA7D-4C4C-B438-89E622E76AD8}">
  <sheetPr>
    <tabColor theme="9"/>
    <pageSetUpPr fitToPage="1"/>
  </sheetPr>
  <dimension ref="A1:AD226"/>
  <sheetViews>
    <sheetView showGridLines="0" zoomScaleNormal="100" workbookViewId="0">
      <selection activeCell="J19" sqref="J19"/>
    </sheetView>
  </sheetViews>
  <sheetFormatPr baseColWidth="10" defaultRowHeight="14.5" x14ac:dyDescent="0.35"/>
  <cols>
    <col min="1" max="1" width="4" bestFit="1" customWidth="1"/>
    <col min="2" max="2" width="13.26953125" customWidth="1"/>
    <col min="3" max="3" width="4.26953125" customWidth="1"/>
    <col min="4" max="4" width="6" customWidth="1"/>
    <col min="5" max="5" width="8.26953125" customWidth="1"/>
    <col min="6" max="6" width="10.453125" customWidth="1"/>
    <col min="7" max="7" width="6" style="470" customWidth="1"/>
    <col min="8" max="8" width="9.7265625" style="470" customWidth="1"/>
    <col min="9" max="9" width="11.7265625" customWidth="1"/>
    <col min="10" max="10" width="6.26953125" style="470" customWidth="1"/>
    <col min="11" max="11" width="8.7265625" style="470" customWidth="1"/>
    <col min="12" max="12" width="9.1796875" style="470" customWidth="1"/>
    <col min="13" max="13" width="11.7265625" customWidth="1"/>
    <col min="14" max="14" width="9" customWidth="1"/>
    <col min="15" max="15" width="11" customWidth="1"/>
  </cols>
  <sheetData>
    <row r="1" spans="1:30" ht="15" customHeight="1" x14ac:dyDescent="0.45">
      <c r="A1" s="169" t="s">
        <v>429</v>
      </c>
      <c r="B1" s="170" t="s">
        <v>428</v>
      </c>
      <c r="C1" s="171"/>
      <c r="D1" s="171"/>
      <c r="E1" s="172"/>
      <c r="F1" s="173" t="s">
        <v>79</v>
      </c>
      <c r="G1" s="586" t="str">
        <f ca="1">"Tabellenblatt: "&amp;MID(CELL("dateiname",G1),SEARCH("]",CELL("dateiname",G1))+1,31)</f>
        <v>Tabellenblatt: K6-Unternehmensdaten</v>
      </c>
      <c r="H1" s="172"/>
      <c r="I1" s="172"/>
      <c r="J1" s="514"/>
      <c r="K1" s="514"/>
      <c r="L1" s="514"/>
      <c r="M1" s="515" t="s">
        <v>26</v>
      </c>
      <c r="N1" s="514"/>
      <c r="O1" s="513"/>
    </row>
    <row r="2" spans="1:30" ht="24.75" customHeight="1" x14ac:dyDescent="0.35">
      <c r="A2" s="184"/>
      <c r="B2" s="173" t="s">
        <v>427</v>
      </c>
      <c r="C2" s="178"/>
      <c r="D2" s="178"/>
      <c r="E2" s="178"/>
      <c r="F2" s="512" t="s">
        <v>80</v>
      </c>
      <c r="G2" s="457"/>
      <c r="H2" s="512" t="s">
        <v>81</v>
      </c>
      <c r="I2" s="458"/>
      <c r="J2" s="181" t="s">
        <v>25</v>
      </c>
      <c r="K2" s="181"/>
      <c r="L2" s="181"/>
      <c r="M2" s="181"/>
      <c r="N2" s="181"/>
      <c r="O2" s="511"/>
    </row>
    <row r="3" spans="1:30" s="505" customFormat="1" ht="24" customHeight="1" x14ac:dyDescent="0.35">
      <c r="A3" s="184"/>
      <c r="B3" s="987"/>
      <c r="C3" s="988"/>
      <c r="D3" s="988"/>
      <c r="E3" s="1001"/>
      <c r="F3" s="1045"/>
      <c r="G3" s="1046"/>
      <c r="H3" s="1045"/>
      <c r="I3" s="1046"/>
      <c r="J3" s="189"/>
      <c r="K3" s="189"/>
      <c r="L3" s="189"/>
      <c r="M3" s="189"/>
      <c r="N3" s="189"/>
      <c r="O3" s="51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498" customFormat="1" ht="24" customHeight="1" thickBot="1" x14ac:dyDescent="0.4">
      <c r="A4" s="509"/>
      <c r="B4" s="1002"/>
      <c r="C4" s="1003"/>
      <c r="D4" s="1003"/>
      <c r="E4" s="1004"/>
      <c r="F4" s="508"/>
      <c r="G4" s="459"/>
      <c r="H4" s="508"/>
      <c r="I4" s="460"/>
      <c r="J4" s="1011" t="s">
        <v>208</v>
      </c>
      <c r="K4" s="1011"/>
      <c r="L4" s="1011"/>
      <c r="M4" s="1011"/>
      <c r="N4" s="1011"/>
      <c r="O4" s="1012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493" customFormat="1" ht="44.15" customHeight="1" x14ac:dyDescent="0.35">
      <c r="A5" s="1048" t="s">
        <v>426</v>
      </c>
      <c r="B5" s="1050" t="s">
        <v>425</v>
      </c>
      <c r="C5" s="1051"/>
      <c r="D5" s="1025" t="s">
        <v>211</v>
      </c>
      <c r="E5" s="1023" t="s">
        <v>424</v>
      </c>
      <c r="F5" s="1041" t="s">
        <v>423</v>
      </c>
      <c r="G5" s="1026" t="s">
        <v>422</v>
      </c>
      <c r="H5" s="1026"/>
      <c r="I5" s="1026" t="s">
        <v>421</v>
      </c>
      <c r="J5" s="1026" t="s">
        <v>420</v>
      </c>
      <c r="K5" s="1026"/>
      <c r="L5" s="1026" t="s">
        <v>419</v>
      </c>
      <c r="M5" s="1026" t="s">
        <v>75</v>
      </c>
      <c r="N5" s="1043" t="s">
        <v>418</v>
      </c>
      <c r="O5" s="1024" t="s">
        <v>417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ht="15" customHeight="1" x14ac:dyDescent="0.35">
      <c r="A6" s="1048"/>
      <c r="B6" s="1050"/>
      <c r="C6" s="1051"/>
      <c r="D6" s="1025"/>
      <c r="E6" s="1023"/>
      <c r="F6" s="1042"/>
      <c r="G6" s="1039"/>
      <c r="H6" s="1039"/>
      <c r="I6" s="1039"/>
      <c r="J6" s="1039"/>
      <c r="K6" s="1039"/>
      <c r="L6" s="1039"/>
      <c r="M6" s="1039"/>
      <c r="N6" s="1044"/>
      <c r="O6" s="1040"/>
    </row>
    <row r="7" spans="1:30" ht="15" customHeight="1" x14ac:dyDescent="0.35">
      <c r="A7" s="1048"/>
      <c r="B7" s="1050"/>
      <c r="C7" s="1051"/>
      <c r="D7" s="1026"/>
      <c r="E7" s="1023"/>
      <c r="F7" s="507" t="s">
        <v>416</v>
      </c>
      <c r="G7" s="504" t="s">
        <v>224</v>
      </c>
      <c r="H7" s="504" t="s">
        <v>416</v>
      </c>
      <c r="I7" s="504" t="s">
        <v>416</v>
      </c>
      <c r="J7" s="504" t="s">
        <v>224</v>
      </c>
      <c r="K7" s="504" t="s">
        <v>416</v>
      </c>
      <c r="L7" s="504" t="s">
        <v>416</v>
      </c>
      <c r="M7" s="504" t="s">
        <v>416</v>
      </c>
      <c r="N7" s="504" t="s">
        <v>109</v>
      </c>
      <c r="O7" s="506" t="s">
        <v>416</v>
      </c>
      <c r="P7" s="505"/>
      <c r="Q7" s="505"/>
      <c r="R7" s="505"/>
      <c r="S7" s="505"/>
      <c r="T7" s="505"/>
      <c r="U7" s="505"/>
      <c r="V7" s="505"/>
      <c r="W7" s="505"/>
      <c r="X7" s="505"/>
      <c r="Y7" s="505"/>
      <c r="Z7" s="505"/>
      <c r="AA7" s="505"/>
      <c r="AB7" s="505"/>
      <c r="AC7" s="505"/>
      <c r="AD7" s="505"/>
    </row>
    <row r="8" spans="1:30" ht="15" customHeight="1" x14ac:dyDescent="0.35">
      <c r="A8" s="1049"/>
      <c r="B8" s="1052"/>
      <c r="C8" s="1053"/>
      <c r="D8" s="504" t="s">
        <v>222</v>
      </c>
      <c r="E8" s="1024"/>
      <c r="F8" s="503"/>
      <c r="G8" s="500" t="s">
        <v>415</v>
      </c>
      <c r="H8" s="500" t="s">
        <v>414</v>
      </c>
      <c r="I8" s="500"/>
      <c r="J8" s="500" t="s">
        <v>413</v>
      </c>
      <c r="K8" s="501" t="s">
        <v>412</v>
      </c>
      <c r="L8" s="502"/>
      <c r="M8" s="501" t="s">
        <v>411</v>
      </c>
      <c r="N8" s="500" t="s">
        <v>410</v>
      </c>
      <c r="O8" s="499" t="s">
        <v>409</v>
      </c>
      <c r="P8" s="498"/>
      <c r="Q8" s="498"/>
      <c r="R8" s="498"/>
      <c r="S8" s="498"/>
      <c r="T8" s="498"/>
      <c r="U8" s="498"/>
      <c r="V8" s="498"/>
      <c r="W8" s="498"/>
      <c r="X8" s="498"/>
      <c r="Y8" s="498"/>
      <c r="Z8" s="498"/>
      <c r="AA8" s="498"/>
      <c r="AB8" s="498"/>
      <c r="AC8" s="498"/>
      <c r="AD8" s="498"/>
    </row>
    <row r="9" spans="1:30" ht="15" customHeight="1" thickBot="1" x14ac:dyDescent="0.4">
      <c r="A9" s="496" t="s">
        <v>31</v>
      </c>
      <c r="B9" s="1047" t="s">
        <v>101</v>
      </c>
      <c r="C9" s="1047"/>
      <c r="D9" s="494" t="s">
        <v>102</v>
      </c>
      <c r="E9" s="497" t="s">
        <v>32</v>
      </c>
      <c r="F9" s="496" t="s">
        <v>33</v>
      </c>
      <c r="G9" s="495" t="s">
        <v>34</v>
      </c>
      <c r="H9" s="495" t="s">
        <v>35</v>
      </c>
      <c r="I9" s="494" t="s">
        <v>36</v>
      </c>
      <c r="J9" s="495" t="s">
        <v>37</v>
      </c>
      <c r="K9" s="494" t="s">
        <v>38</v>
      </c>
      <c r="L9" s="495" t="s">
        <v>39</v>
      </c>
      <c r="M9" s="494" t="s">
        <v>40</v>
      </c>
      <c r="N9" s="495" t="s">
        <v>41</v>
      </c>
      <c r="O9" s="494" t="s">
        <v>42</v>
      </c>
      <c r="P9" s="493"/>
      <c r="Q9" s="493"/>
      <c r="R9" s="493"/>
      <c r="S9" s="493"/>
      <c r="T9" s="493"/>
      <c r="U9" s="493"/>
      <c r="V9" s="493"/>
      <c r="W9" s="493"/>
      <c r="X9" s="493"/>
      <c r="Y9" s="493"/>
      <c r="Z9" s="493"/>
      <c r="AA9" s="493"/>
      <c r="AB9" s="493"/>
      <c r="AC9" s="493"/>
      <c r="AD9" s="493"/>
    </row>
    <row r="10" spans="1:30" ht="15" customHeight="1" x14ac:dyDescent="0.35">
      <c r="A10" s="1027">
        <v>1</v>
      </c>
      <c r="B10" s="1030" t="s">
        <v>430</v>
      </c>
      <c r="C10" s="1030"/>
      <c r="D10" s="1036" t="s">
        <v>408</v>
      </c>
      <c r="E10" s="477" t="s">
        <v>407</v>
      </c>
      <c r="F10" s="476"/>
      <c r="G10" s="475"/>
      <c r="H10" s="475"/>
      <c r="I10" s="489">
        <v>20</v>
      </c>
      <c r="J10" s="516">
        <f>G11</f>
        <v>8.4126984126984133E-2</v>
      </c>
      <c r="K10" s="488">
        <f>I10*J10</f>
        <v>1.6825396825396828</v>
      </c>
      <c r="L10" s="489"/>
      <c r="M10" s="488">
        <f>I10+K10+L10</f>
        <v>21.682539682539684</v>
      </c>
      <c r="N10" s="516"/>
      <c r="O10" s="486"/>
    </row>
    <row r="11" spans="1:30" ht="15" customHeight="1" x14ac:dyDescent="0.35">
      <c r="A11" s="1028"/>
      <c r="B11" s="1031"/>
      <c r="C11" s="1031"/>
      <c r="D11" s="1037"/>
      <c r="E11" s="474" t="s">
        <v>406</v>
      </c>
      <c r="F11" s="485">
        <v>60</v>
      </c>
      <c r="G11" s="517">
        <f>'Blatt 1 Grunddaten Gemeinkosten'!L66</f>
        <v>8.4126984126984133E-2</v>
      </c>
      <c r="H11" s="482">
        <f>F11*G11</f>
        <v>5.0476190476190483</v>
      </c>
      <c r="I11" s="483">
        <v>20</v>
      </c>
      <c r="J11" s="517">
        <f>G11</f>
        <v>8.4126984126984133E-2</v>
      </c>
      <c r="K11" s="482">
        <f>I11*J11</f>
        <v>1.6825396825396828</v>
      </c>
      <c r="L11" s="483"/>
      <c r="M11" s="482">
        <f>F11+H11+I11+K11+L11</f>
        <v>86.730158730158735</v>
      </c>
      <c r="N11" s="517"/>
      <c r="O11" s="480"/>
    </row>
    <row r="12" spans="1:30" ht="15" customHeight="1" thickBot="1" x14ac:dyDescent="0.4">
      <c r="A12" s="1029"/>
      <c r="B12" s="1032"/>
      <c r="C12" s="1032"/>
      <c r="D12" s="1038"/>
      <c r="E12" s="473" t="s">
        <v>405</v>
      </c>
      <c r="F12" s="472"/>
      <c r="G12" s="471"/>
      <c r="H12" s="471"/>
      <c r="I12" s="471"/>
      <c r="J12" s="471"/>
      <c r="K12" s="471"/>
      <c r="L12" s="471"/>
      <c r="M12" s="492">
        <f>M10+M11</f>
        <v>108.41269841269842</v>
      </c>
      <c r="N12" s="471"/>
      <c r="O12" s="491"/>
    </row>
    <row r="13" spans="1:30" ht="15" customHeight="1" x14ac:dyDescent="0.35">
      <c r="A13" s="1027">
        <v>2</v>
      </c>
      <c r="B13" s="1030"/>
      <c r="C13" s="1030"/>
      <c r="D13" s="1033"/>
      <c r="E13" s="477" t="s">
        <v>407</v>
      </c>
      <c r="F13" s="476"/>
      <c r="G13" s="475"/>
      <c r="H13" s="475"/>
      <c r="I13" s="489"/>
      <c r="J13" s="490"/>
      <c r="K13" s="488">
        <f>I13*J13</f>
        <v>0</v>
      </c>
      <c r="L13" s="489"/>
      <c r="M13" s="488">
        <f>I13+K13+L13</f>
        <v>0</v>
      </c>
      <c r="N13" s="487"/>
      <c r="O13" s="486">
        <f>M13*N13+M13</f>
        <v>0</v>
      </c>
    </row>
    <row r="14" spans="1:30" ht="15" customHeight="1" x14ac:dyDescent="0.35">
      <c r="A14" s="1028"/>
      <c r="B14" s="1031"/>
      <c r="C14" s="1031"/>
      <c r="D14" s="1034"/>
      <c r="E14" s="474" t="s">
        <v>406</v>
      </c>
      <c r="F14" s="485"/>
      <c r="G14" s="484"/>
      <c r="H14" s="482">
        <f>F14*G14</f>
        <v>0</v>
      </c>
      <c r="I14" s="483"/>
      <c r="J14" s="484"/>
      <c r="K14" s="482">
        <f>I14*J14</f>
        <v>0</v>
      </c>
      <c r="L14" s="483"/>
      <c r="M14" s="482">
        <f>F14+H14+I14+K14+L14</f>
        <v>0</v>
      </c>
      <c r="N14" s="481"/>
      <c r="O14" s="480">
        <f>M14*N14+M14</f>
        <v>0</v>
      </c>
    </row>
    <row r="15" spans="1:30" ht="15" customHeight="1" thickBot="1" x14ac:dyDescent="0.4">
      <c r="A15" s="1029"/>
      <c r="B15" s="1032"/>
      <c r="C15" s="1032"/>
      <c r="D15" s="1035"/>
      <c r="E15" s="473" t="s">
        <v>405</v>
      </c>
      <c r="F15" s="472"/>
      <c r="G15" s="471"/>
      <c r="H15" s="471"/>
      <c r="I15" s="471"/>
      <c r="J15" s="471"/>
      <c r="K15" s="471"/>
      <c r="L15" s="471"/>
      <c r="M15" s="479">
        <f>SUM(M13:M14)</f>
        <v>0</v>
      </c>
      <c r="N15" s="471"/>
      <c r="O15" s="478">
        <f>SUM(O13:O14)</f>
        <v>0</v>
      </c>
    </row>
    <row r="16" spans="1:30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  <row r="23" ht="15" customHeight="1" x14ac:dyDescent="0.35"/>
    <row r="24" ht="15" customHeight="1" x14ac:dyDescent="0.35"/>
    <row r="25" ht="15" customHeight="1" x14ac:dyDescent="0.35"/>
    <row r="26" ht="15" customHeight="1" x14ac:dyDescent="0.35"/>
    <row r="27" ht="15" customHeight="1" x14ac:dyDescent="0.35"/>
    <row r="28" ht="15" customHeight="1" x14ac:dyDescent="0.35"/>
    <row r="29" ht="15" customHeight="1" x14ac:dyDescent="0.35"/>
    <row r="30" ht="15" customHeight="1" x14ac:dyDescent="0.35"/>
    <row r="31" ht="15" customHeight="1" x14ac:dyDescent="0.35"/>
    <row r="32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</sheetData>
  <sheetProtection sheet="1" objects="1" scenarios="1" selectLockedCells="1" selectUnlockedCells="1"/>
  <mergeCells count="23">
    <mergeCell ref="J4:O4"/>
    <mergeCell ref="M5:M6"/>
    <mergeCell ref="O5:O6"/>
    <mergeCell ref="A10:A12"/>
    <mergeCell ref="G5:H6"/>
    <mergeCell ref="L5:L6"/>
    <mergeCell ref="J5:K6"/>
    <mergeCell ref="I5:I6"/>
    <mergeCell ref="F5:F6"/>
    <mergeCell ref="N5:N6"/>
    <mergeCell ref="B3:E4"/>
    <mergeCell ref="F3:G3"/>
    <mergeCell ref="H3:I3"/>
    <mergeCell ref="B9:C9"/>
    <mergeCell ref="A5:A8"/>
    <mergeCell ref="B5:C8"/>
    <mergeCell ref="E5:E8"/>
    <mergeCell ref="D5:D7"/>
    <mergeCell ref="A13:A15"/>
    <mergeCell ref="B13:C15"/>
    <mergeCell ref="D13:D15"/>
    <mergeCell ref="B10:C12"/>
    <mergeCell ref="D10:D12"/>
  </mergeCells>
  <pageMargins left="0.7" right="0.7" top="0.78740157499999996" bottom="0.78740157499999996" header="0.3" footer="0.3"/>
  <pageSetup paperSize="8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Einleitung</vt:lpstr>
      <vt:lpstr>Blatt 1 Grunddaten Gemeinkosten</vt:lpstr>
      <vt:lpstr>Blatt 2 Grunddaten Lohnstruktur</vt:lpstr>
      <vt:lpstr>Übersicht Kalkulationswerte</vt:lpstr>
      <vt:lpstr>K2a-Unternehmensdaten</vt:lpstr>
      <vt:lpstr>K2-Unternehmensdaten</vt:lpstr>
      <vt:lpstr> K3-Unternehmensdaten</vt:lpstr>
      <vt:lpstr>K4-Unternehmensdaten</vt:lpstr>
      <vt:lpstr>K6-Unternehmensdaten</vt:lpstr>
      <vt:lpstr>' K3-Unternehmensdaten'!Druckbereich</vt:lpstr>
      <vt:lpstr>K2GZWerte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2022-01-31T11:58:34Z</dcterms:modified>
</cp:coreProperties>
</file>